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84" windowWidth="15480" windowHeight="7020" tabRatio="852" activeTab="1"/>
  </bookViews>
  <sheets>
    <sheet name="Lisez-moi" sheetId="1" r:id="rId1"/>
    <sheet name="Saisie Factures" sheetId="2" r:id="rId2"/>
    <sheet name="Conso." sheetId="3" r:id="rId3"/>
    <sheet name="Conso. HP  HC" sheetId="4" r:id="rId4"/>
    <sheet name="G-Conso. HP HC" sheetId="5" r:id="rId5"/>
    <sheet name="Conso. Mois" sheetId="6" r:id="rId6"/>
    <sheet name="G-Conso. Mois" sheetId="7" r:id="rId7"/>
    <sheet name="Conso. Hiver Ete" sheetId="8" r:id="rId8"/>
    <sheet name="Factures Total" sheetId="9" r:id="rId9"/>
    <sheet name="Factures Detail" sheetId="10" r:id="rId10"/>
    <sheet name="G-Factures" sheetId="11" r:id="rId11"/>
    <sheet name="Factures et Conso." sheetId="12" r:id="rId12"/>
    <sheet name="Puissance" sheetId="13" r:id="rId13"/>
    <sheet name="G-Puissance" sheetId="14" r:id="rId14"/>
  </sheets>
  <definedNames>
    <definedName name="_xlnm._FilterDatabase" localSheetId="1" hidden="1">'Saisie Factures'!$A$1:$S$84</definedName>
    <definedName name="_xlfn.ANCHORARRAY" hidden="1">#NAME?</definedName>
  </definedNames>
  <calcPr fullCalcOnLoad="1"/>
  <pivotCaches>
    <pivotCache cacheId="1" r:id="rId15"/>
  </pivotCaches>
</workbook>
</file>

<file path=xl/sharedStrings.xml><?xml version="1.0" encoding="utf-8"?>
<sst xmlns="http://schemas.openxmlformats.org/spreadsheetml/2006/main" count="198" uniqueCount="57">
  <si>
    <t>Date</t>
  </si>
  <si>
    <t>Année</t>
  </si>
  <si>
    <t>Mois</t>
  </si>
  <si>
    <t>Annee-mois</t>
  </si>
  <si>
    <t>Mois-0</t>
  </si>
  <si>
    <t>Il sera peut-être demandé de vouloir actualiser les données : cliquer sur "Oui".</t>
  </si>
  <si>
    <t>Outil compatible Microsoft Excel 2003 / 2007 / 2010 et LibreOffice 3</t>
  </si>
  <si>
    <t>puis clic droit puis "Actualiser".</t>
  </si>
  <si>
    <t>Un outil pour réaliser le suivi annuel ou mensuel des consommations d'électricité</t>
  </si>
  <si>
    <t>Dépassement HT</t>
  </si>
  <si>
    <t>Total HT</t>
  </si>
  <si>
    <t>Données</t>
  </si>
  <si>
    <t>Total Facture HT</t>
  </si>
  <si>
    <t>Dépassements HT</t>
  </si>
  <si>
    <t>Puissance souscrite</t>
  </si>
  <si>
    <t>Heures Pleines</t>
  </si>
  <si>
    <t>Heures Creuses</t>
  </si>
  <si>
    <t>Prix kWh HT</t>
  </si>
  <si>
    <t>% HC</t>
  </si>
  <si>
    <t>Total général</t>
  </si>
  <si>
    <t>Conso. kWh</t>
  </si>
  <si>
    <t>http://www.artisanat-bfc.fr</t>
  </si>
  <si>
    <t>Outil de suivi proposé par la Chambre de Métiers et de l'Artisanat de région Bourgogne Franche-Comté</t>
  </si>
  <si>
    <t>Suivi des factures de consommation électriques pour une puissance supérieure à 36 kVA</t>
  </si>
  <si>
    <t>Puiss. souscrite</t>
  </si>
  <si>
    <t>1 - Saisir les données dans l'onglet "Saisie Factures" dans les cellules blanches.</t>
  </si>
  <si>
    <t>2 - Les données dans des onglets seront mises à jour</t>
  </si>
  <si>
    <t>automatiquement lors de la prochaine ouverture du fichier Excel.</t>
  </si>
  <si>
    <t>Si les tableaux ne se mettent pas à jour automatiquement, sélectionner une cellule du tableau</t>
  </si>
  <si>
    <t>Les données dans les cellules rosées contient des calculs et seront mises à jour automatiquement.</t>
  </si>
  <si>
    <t>Puissance atteinte HP</t>
  </si>
  <si>
    <t>Puissance atteinte HC</t>
  </si>
  <si>
    <t>04</t>
  </si>
  <si>
    <t>05</t>
  </si>
  <si>
    <t>06</t>
  </si>
  <si>
    <t>07</t>
  </si>
  <si>
    <t>08</t>
  </si>
  <si>
    <t>09</t>
  </si>
  <si>
    <t xml:space="preserve">10 </t>
  </si>
  <si>
    <t xml:space="preserve">11 </t>
  </si>
  <si>
    <t xml:space="preserve">12 </t>
  </si>
  <si>
    <t>Puis. atteinte HP</t>
  </si>
  <si>
    <t>Puis. atteinte HC</t>
  </si>
  <si>
    <t>Total 2022</t>
  </si>
  <si>
    <t>Heures Pleines Hiver</t>
  </si>
  <si>
    <t>Heures Creuses Hiver</t>
  </si>
  <si>
    <t>Heures Pleines Eté</t>
  </si>
  <si>
    <t>Heures Creuses Eté</t>
  </si>
  <si>
    <t>01</t>
  </si>
  <si>
    <t>02</t>
  </si>
  <si>
    <t>03</t>
  </si>
  <si>
    <t>Total 2021</t>
  </si>
  <si>
    <t>Total 2023</t>
  </si>
  <si>
    <t>(Tous)</t>
  </si>
  <si>
    <t>Total Conso. kWh</t>
  </si>
  <si>
    <t>Total Heures Creuses</t>
  </si>
  <si>
    <t>Total Heures Pleines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</si>
</sst>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litres&quot;"/>
    <numFmt numFmtId="167" formatCode="#,##0\ &quot;€&quot;"/>
    <numFmt numFmtId="168" formatCode="0.00&quot; €/litre&quot;"/>
    <numFmt numFmtId="169" formatCode="#,##0&quot; kWh&quot;"/>
    <numFmt numFmtId="170" formatCode="0.0%"/>
    <numFmt numFmtId="171" formatCode="#,##0.0\ &quot;€&quot;"/>
    <numFmt numFmtId="172" formatCode="#,##0.00\ &quot;€&quot;"/>
    <numFmt numFmtId="173" formatCode="0.0"/>
    <numFmt numFmtId="174" formatCode="#,##0&quot;kWh&quot;"/>
    <numFmt numFmtId="175" formatCode="_-* #,##0.0\ &quot;€&quot;_-;\-* #,##0.0\ &quot;€&quot;_-;_-* &quot;-&quot;??\ &quot;€&quot;_-;_-@_-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_-* #,##0.00000\ &quot;€&quot;_-;\-* #,##0.00000\ &quot;€&quot;_-;_-* &quot;-&quot;??\ &quot;€&quot;_-;_-@_-"/>
    <numFmt numFmtId="179" formatCode="#,##0&quot; kVA&quot;"/>
    <numFmt numFmtId="180" formatCode="mmm\-yyyy"/>
    <numFmt numFmtId="181" formatCode="#\ ##0&quot; kWh&quot;"/>
    <numFmt numFmtId="182" formatCode="#\ ##0\ &quot;€&quot;"/>
    <numFmt numFmtId="183" formatCode="#\ ##0&quot; kVA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12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24"/>
      <color indexed="63"/>
      <name val="Calibri"/>
      <family val="0"/>
    </font>
    <font>
      <sz val="14"/>
      <color indexed="63"/>
      <name val="Calibri"/>
      <family val="0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7.55"/>
      <color indexed="8"/>
      <name val="Calibri"/>
      <family val="0"/>
    </font>
    <font>
      <b/>
      <sz val="10.5"/>
      <color indexed="63"/>
      <name val="Calibri"/>
      <family val="0"/>
    </font>
    <font>
      <b/>
      <sz val="10"/>
      <color indexed="63"/>
      <name val="Calibri"/>
      <family val="0"/>
    </font>
    <font>
      <sz val="7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0"/>
      <name val="Calibri"/>
      <family val="2"/>
    </font>
    <font>
      <sz val="11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59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 vertical="center"/>
    </xf>
    <xf numFmtId="169" fontId="0" fillId="0" borderId="10" xfId="0" applyNumberFormat="1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69" fontId="0" fillId="32" borderId="10" xfId="0" applyNumberFormat="1" applyFill="1" applyBorder="1" applyAlignment="1">
      <alignment vertical="center"/>
    </xf>
    <xf numFmtId="44" fontId="1" fillId="0" borderId="10" xfId="47" applyFont="1" applyFill="1" applyBorder="1" applyAlignment="1">
      <alignment vertical="center"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13" borderId="10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178" fontId="0" fillId="13" borderId="10" xfId="0" applyNumberFormat="1" applyFill="1" applyBorder="1" applyAlignment="1">
      <alignment horizontal="center" vertical="center"/>
    </xf>
    <xf numFmtId="170" fontId="1" fillId="13" borderId="10" xfId="51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44" fontId="1" fillId="0" borderId="10" xfId="47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5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15" xfId="0" applyFont="1" applyFill="1" applyBorder="1" applyAlignment="1">
      <alignment vertical="center"/>
    </xf>
    <xf numFmtId="0" fontId="61" fillId="34" borderId="0" xfId="44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0" borderId="0" xfId="0" applyNumberFormat="1" applyAlignment="1">
      <alignment/>
    </xf>
    <xf numFmtId="169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169" fontId="0" fillId="35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69" fontId="9" fillId="13" borderId="1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44" fontId="9" fillId="0" borderId="10" xfId="47" applyFont="1" applyFill="1" applyBorder="1" applyAlignment="1">
      <alignment vertical="center"/>
    </xf>
    <xf numFmtId="178" fontId="9" fillId="13" borderId="10" xfId="0" applyNumberFormat="1" applyFont="1" applyFill="1" applyBorder="1" applyAlignment="1">
      <alignment horizontal="center" vertical="center"/>
    </xf>
    <xf numFmtId="170" fontId="9" fillId="13" borderId="10" xfId="51" applyNumberFormat="1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165" fontId="0" fillId="0" borderId="10" xfId="45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44" fontId="62" fillId="0" borderId="10" xfId="47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chartsheet" Target="chartsheets/sheet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[0]Conso.!Tableau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Consommation annuelle d'électricité  en kWh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Conso. kWh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2021</c:v>
              </c:pt>
              <c:pt idx="1">
                <c:v>2022</c:v>
              </c:pt>
              <c:pt idx="2">
                <c:v>2023</c:v>
              </c:pt>
              <c:pt idx="3">
                <c:v>Total général</c:v>
              </c:pt>
            </c:strLit>
          </c:cat>
          <c:val>
            <c:numLit>
              <c:ptCount val="4"/>
              <c:pt idx="0">
                <c:v>28369</c:v>
              </c:pt>
              <c:pt idx="1">
                <c:v>39293</c:v>
              </c:pt>
              <c:pt idx="2">
                <c:v>8310</c:v>
              </c:pt>
              <c:pt idx="3">
                <c:v>75972</c:v>
              </c:pt>
            </c:numLit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26423"/>
        <c:crosses val="autoZero"/>
        <c:auto val="0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[0]Conso. HP  HC!Tableau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Consommations électriques mensuelles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 Heures Creuses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01
2022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Total 2022</c:v>
              </c:pt>
              <c:pt idx="13">
                <c:v>01
2023</c:v>
              </c:pt>
              <c:pt idx="14">
                <c:v>2</c:v>
              </c:pt>
              <c:pt idx="15">
                <c:v>Total 2023</c:v>
              </c:pt>
            </c:strLit>
          </c:cat>
          <c:val>
            <c:numLit>
              <c:ptCount val="16"/>
              <c:pt idx="0">
                <c:v>611</c:v>
              </c:pt>
              <c:pt idx="1">
                <c:v>484</c:v>
              </c:pt>
              <c:pt idx="2">
                <c:v>473</c:v>
              </c:pt>
              <c:pt idx="3">
                <c:v>416</c:v>
              </c:pt>
              <c:pt idx="4">
                <c:v>410</c:v>
              </c:pt>
              <c:pt idx="5">
                <c:v>395</c:v>
              </c:pt>
              <c:pt idx="6">
                <c:v>437</c:v>
              </c:pt>
              <c:pt idx="7">
                <c:v>506</c:v>
              </c:pt>
              <c:pt idx="8">
                <c:v>596</c:v>
              </c:pt>
              <c:pt idx="9">
                <c:v>621</c:v>
              </c:pt>
              <c:pt idx="10">
                <c:v>605</c:v>
              </c:pt>
              <c:pt idx="11">
                <c:v>673</c:v>
              </c:pt>
              <c:pt idx="12">
                <c:v>6227</c:v>
              </c:pt>
              <c:pt idx="13">
                <c:v>837.9</c:v>
              </c:pt>
              <c:pt idx="14">
                <c:v>657.9</c:v>
              </c:pt>
              <c:pt idx="15">
                <c:v>1495.8</c:v>
              </c:pt>
            </c:numLit>
          </c:val>
        </c:ser>
        <c:ser>
          <c:idx val="1"/>
          <c:order val="1"/>
          <c:tx>
            <c:v>Total Heures Pleines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01
2022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Total 2022</c:v>
              </c:pt>
              <c:pt idx="13">
                <c:v>01
2023</c:v>
              </c:pt>
              <c:pt idx="14">
                <c:v>2</c:v>
              </c:pt>
              <c:pt idx="15">
                <c:v>Total 2023</c:v>
              </c:pt>
            </c:strLit>
          </c:cat>
          <c:val>
            <c:numLit>
              <c:ptCount val="16"/>
              <c:pt idx="0">
                <c:v>3085</c:v>
              </c:pt>
              <c:pt idx="1">
                <c:v>2179</c:v>
              </c:pt>
              <c:pt idx="2">
                <c:v>2011</c:v>
              </c:pt>
              <c:pt idx="3">
                <c:v>2960</c:v>
              </c:pt>
              <c:pt idx="4">
                <c:v>2910</c:v>
              </c:pt>
              <c:pt idx="5">
                <c:v>2588</c:v>
              </c:pt>
              <c:pt idx="6">
                <c:v>3234</c:v>
              </c:pt>
              <c:pt idx="7">
                <c:v>1605</c:v>
              </c:pt>
              <c:pt idx="8">
                <c:v>3596</c:v>
              </c:pt>
              <c:pt idx="9">
                <c:v>2930</c:v>
              </c:pt>
              <c:pt idx="10">
                <c:v>2936</c:v>
              </c:pt>
              <c:pt idx="11">
                <c:v>3032</c:v>
              </c:pt>
              <c:pt idx="12">
                <c:v>33066</c:v>
              </c:pt>
              <c:pt idx="13">
                <c:v>3817.1</c:v>
              </c:pt>
              <c:pt idx="14">
                <c:v>2997.1</c:v>
              </c:pt>
              <c:pt idx="15">
                <c:v>6814.2</c:v>
              </c:pt>
            </c:numLit>
          </c:val>
        </c:ser>
        <c:overlap val="100"/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99569"/>
        <c:crosses val="autoZero"/>
        <c:auto val="0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8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[0]Conso. Mois!Tableau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Consommations Totales mensuelles en kWh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Année 2021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Total général</c:v>
              </c:pt>
            </c:strLit>
          </c:cat>
          <c:val>
            <c:numLit>
              <c:ptCount val="13"/>
              <c:pt idx="0">
                <c:v>3117</c:v>
              </c:pt>
              <c:pt idx="1">
                <c:v>2944</c:v>
              </c:pt>
              <c:pt idx="2">
                <c:v>3489</c:v>
              </c:pt>
              <c:pt idx="3">
                <c:v>1322</c:v>
              </c:pt>
              <c:pt idx="4">
                <c:v>3351</c:v>
              </c:pt>
              <c:pt idx="5">
                <c:v>2732</c:v>
              </c:pt>
              <c:pt idx="6">
                <c:v>2723</c:v>
              </c:pt>
              <c:pt idx="7">
                <c:v>1524</c:v>
              </c:pt>
              <c:pt idx="8">
                <c:v>2070</c:v>
              </c:pt>
              <c:pt idx="10">
                <c:v>2730</c:v>
              </c:pt>
              <c:pt idx="11">
                <c:v>2367</c:v>
              </c:pt>
              <c:pt idx="12">
                <c:v>28369</c:v>
              </c:pt>
            </c:numLit>
          </c:val>
        </c:ser>
        <c:ser>
          <c:idx val="1"/>
          <c:order val="1"/>
          <c:tx>
            <c:v>Année 2022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Total général</c:v>
              </c:pt>
            </c:strLit>
          </c:cat>
          <c:val>
            <c:numLit>
              <c:ptCount val="13"/>
              <c:pt idx="0">
                <c:v>3696</c:v>
              </c:pt>
              <c:pt idx="1">
                <c:v>2663</c:v>
              </c:pt>
              <c:pt idx="2">
                <c:v>2484</c:v>
              </c:pt>
              <c:pt idx="3">
                <c:v>3376</c:v>
              </c:pt>
              <c:pt idx="4">
                <c:v>3320</c:v>
              </c:pt>
              <c:pt idx="5">
                <c:v>2983</c:v>
              </c:pt>
              <c:pt idx="6">
                <c:v>3671</c:v>
              </c:pt>
              <c:pt idx="7">
                <c:v>2111</c:v>
              </c:pt>
              <c:pt idx="8">
                <c:v>4192</c:v>
              </c:pt>
              <c:pt idx="9">
                <c:v>3551</c:v>
              </c:pt>
              <c:pt idx="10">
                <c:v>3541</c:v>
              </c:pt>
              <c:pt idx="11">
                <c:v>3705</c:v>
              </c:pt>
              <c:pt idx="12">
                <c:v>39293</c:v>
              </c:pt>
            </c:numLit>
          </c:val>
        </c:ser>
        <c:ser>
          <c:idx val="2"/>
          <c:order val="2"/>
          <c:tx>
            <c:v>Année 2023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Total général</c:v>
              </c:pt>
            </c:strLit>
          </c:cat>
          <c:val>
            <c:numLit>
              <c:ptCount val="13"/>
              <c:pt idx="0">
                <c:v>4655</c:v>
              </c:pt>
              <c:pt idx="1">
                <c:v>3655</c:v>
              </c:pt>
              <c:pt idx="12">
                <c:v>8310</c:v>
              </c:pt>
            </c:numLit>
          </c:val>
        </c:ser>
        <c:overlap val="-27"/>
        <c:gapWidth val="219"/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94187"/>
        <c:crosses val="autoZero"/>
        <c:auto val="0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[0]Factures Total!Tableau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Suivi des factures d'électricité en €uros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Données Total Facture HT</c:v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ptCount val="2"/>
              <c:pt idx="0">
                <c:v>6151.64</c:v>
              </c:pt>
              <c:pt idx="1">
                <c:v>1760.9</c:v>
              </c:pt>
            </c:numLit>
          </c:val>
        </c:ser>
        <c:ser>
          <c:idx val="1"/>
          <c:order val="1"/>
          <c:tx>
            <c:v>Données Dépassements HT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ptCount val="2"/>
            </c:numLit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21413"/>
        <c:crosses val="autoZero"/>
        <c:auto val="0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03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[0]Factures Detail!Tableau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Suivi des factures d'électricité en €uros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Données Total Facture HT</c:v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01
2021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11</c:v>
              </c:pt>
              <c:pt idx="10">
                <c:v>12</c:v>
              </c:pt>
              <c:pt idx="11">
                <c:v>Total 2021</c:v>
              </c:pt>
              <c:pt idx="12">
                <c:v>01
2022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Total 2022</c:v>
              </c:pt>
              <c:pt idx="25">
                <c:v>01
2023</c:v>
              </c:pt>
              <c:pt idx="26">
                <c:v>2</c:v>
              </c:pt>
              <c:pt idx="27">
                <c:v>Total 2023</c:v>
              </c:pt>
            </c:strLit>
          </c:cat>
          <c:val>
            <c:numLit>
              <c:ptCount val="28"/>
              <c:pt idx="10">
                <c:v>573.31</c:v>
              </c:pt>
              <c:pt idx="11">
                <c:v>573.31</c:v>
              </c:pt>
              <c:pt idx="12">
                <c:v>802.48</c:v>
              </c:pt>
              <c:pt idx="13">
                <c:v>556.63</c:v>
              </c:pt>
              <c:pt idx="14">
                <c:v>517.73</c:v>
              </c:pt>
              <c:pt idx="15">
                <c:v>415.68</c:v>
              </c:pt>
              <c:pt idx="16">
                <c:v>414.47</c:v>
              </c:pt>
              <c:pt idx="17">
                <c:v>385.41</c:v>
              </c:pt>
              <c:pt idx="18">
                <c:v>447.83</c:v>
              </c:pt>
              <c:pt idx="19">
                <c:v>277.02</c:v>
              </c:pt>
              <c:pt idx="20">
                <c:v>480.64</c:v>
              </c:pt>
              <c:pt idx="21">
                <c:v>448.09</c:v>
              </c:pt>
              <c:pt idx="22">
                <c:v>690.29</c:v>
              </c:pt>
              <c:pt idx="23">
                <c:v>715.37</c:v>
              </c:pt>
              <c:pt idx="24">
                <c:v>6151.639999999999</c:v>
              </c:pt>
              <c:pt idx="25">
                <c:v>986.1040000000002</c:v>
              </c:pt>
              <c:pt idx="26">
                <c:v>774.796</c:v>
              </c:pt>
              <c:pt idx="27">
                <c:v>1760.9</c:v>
              </c:pt>
            </c:numLit>
          </c:val>
        </c:ser>
        <c:ser>
          <c:idx val="1"/>
          <c:order val="1"/>
          <c:tx>
            <c:v>Données Dépassements HT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01
2021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11</c:v>
              </c:pt>
              <c:pt idx="10">
                <c:v>12</c:v>
              </c:pt>
              <c:pt idx="11">
                <c:v>Total 2021</c:v>
              </c:pt>
              <c:pt idx="12">
                <c:v>01
2022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Total 2022</c:v>
              </c:pt>
              <c:pt idx="25">
                <c:v>01
2023</c:v>
              </c:pt>
              <c:pt idx="26">
                <c:v>2</c:v>
              </c:pt>
              <c:pt idx="27">
                <c:v>Total 2023</c:v>
              </c:pt>
            </c:strLit>
          </c:cat>
          <c:val>
            <c:numLit>
              <c:ptCount val="28"/>
            </c:numLit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63551"/>
        <c:crosses val="autoZero"/>
        <c:auto val="0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[0]Factures et Conso.!Tableau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Consommation électrique en kWh et Facture HT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Données Total Facture HT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01
2021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11</c:v>
              </c:pt>
              <c:pt idx="10">
                <c:v>12</c:v>
              </c:pt>
              <c:pt idx="11">
                <c:v>Total 2021</c:v>
              </c:pt>
              <c:pt idx="12">
                <c:v>01
2022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Total 2022</c:v>
              </c:pt>
              <c:pt idx="25">
                <c:v>01
2023</c:v>
              </c:pt>
              <c:pt idx="26">
                <c:v>2</c:v>
              </c:pt>
              <c:pt idx="27">
                <c:v>Total 2023</c:v>
              </c:pt>
            </c:strLit>
          </c:cat>
          <c:val>
            <c:numLit>
              <c:ptCount val="28"/>
              <c:pt idx="10">
                <c:v>573.31</c:v>
              </c:pt>
              <c:pt idx="11">
                <c:v>573.31</c:v>
              </c:pt>
              <c:pt idx="12">
                <c:v>802.48</c:v>
              </c:pt>
              <c:pt idx="13">
                <c:v>556.63</c:v>
              </c:pt>
              <c:pt idx="14">
                <c:v>517.73</c:v>
              </c:pt>
              <c:pt idx="15">
                <c:v>415.68</c:v>
              </c:pt>
              <c:pt idx="16">
                <c:v>414.47</c:v>
              </c:pt>
              <c:pt idx="17">
                <c:v>385.41</c:v>
              </c:pt>
              <c:pt idx="18">
                <c:v>447.83</c:v>
              </c:pt>
              <c:pt idx="19">
                <c:v>277.02</c:v>
              </c:pt>
              <c:pt idx="20">
                <c:v>480.64</c:v>
              </c:pt>
              <c:pt idx="21">
                <c:v>448.09</c:v>
              </c:pt>
              <c:pt idx="22">
                <c:v>690.29</c:v>
              </c:pt>
              <c:pt idx="23">
                <c:v>715.37</c:v>
              </c:pt>
              <c:pt idx="24">
                <c:v>6151.639999999999</c:v>
              </c:pt>
              <c:pt idx="25">
                <c:v>986.1040000000002</c:v>
              </c:pt>
              <c:pt idx="26">
                <c:v>774.796</c:v>
              </c:pt>
              <c:pt idx="27">
                <c:v>1760.9</c:v>
              </c:pt>
            </c:numLit>
          </c:val>
        </c:ser>
        <c:axId val="963096"/>
        <c:axId val="8667865"/>
      </c:areaChart>
      <c:barChart>
        <c:barDir val="col"/>
        <c:grouping val="stacked"/>
        <c:varyColors val="0"/>
        <c:ser>
          <c:idx val="1"/>
          <c:order val="1"/>
          <c:tx>
            <c:v>Données Total Conso. kWh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01
2021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11</c:v>
              </c:pt>
              <c:pt idx="10">
                <c:v>12</c:v>
              </c:pt>
              <c:pt idx="11">
                <c:v>Total 2021</c:v>
              </c:pt>
              <c:pt idx="12">
                <c:v>01
2022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Total 2022</c:v>
              </c:pt>
              <c:pt idx="25">
                <c:v>01
2023</c:v>
              </c:pt>
              <c:pt idx="26">
                <c:v>2</c:v>
              </c:pt>
              <c:pt idx="27">
                <c:v>Total 2023</c:v>
              </c:pt>
            </c:strLit>
          </c:cat>
          <c:val>
            <c:numLit>
              <c:ptCount val="28"/>
              <c:pt idx="0">
                <c:v>3117</c:v>
              </c:pt>
              <c:pt idx="1">
                <c:v>2944</c:v>
              </c:pt>
              <c:pt idx="2">
                <c:v>3489</c:v>
              </c:pt>
              <c:pt idx="3">
                <c:v>1322</c:v>
              </c:pt>
              <c:pt idx="4">
                <c:v>3351</c:v>
              </c:pt>
              <c:pt idx="5">
                <c:v>2732</c:v>
              </c:pt>
              <c:pt idx="6">
                <c:v>2723</c:v>
              </c:pt>
              <c:pt idx="7">
                <c:v>1524</c:v>
              </c:pt>
              <c:pt idx="8">
                <c:v>2070</c:v>
              </c:pt>
              <c:pt idx="9">
                <c:v>2730</c:v>
              </c:pt>
              <c:pt idx="10">
                <c:v>2367</c:v>
              </c:pt>
              <c:pt idx="11">
                <c:v>28369</c:v>
              </c:pt>
              <c:pt idx="12">
                <c:v>3696</c:v>
              </c:pt>
              <c:pt idx="13">
                <c:v>2663</c:v>
              </c:pt>
              <c:pt idx="14">
                <c:v>2484</c:v>
              </c:pt>
              <c:pt idx="15">
                <c:v>3376</c:v>
              </c:pt>
              <c:pt idx="16">
                <c:v>3320</c:v>
              </c:pt>
              <c:pt idx="17">
                <c:v>2983</c:v>
              </c:pt>
              <c:pt idx="18">
                <c:v>3671</c:v>
              </c:pt>
              <c:pt idx="19">
                <c:v>2111</c:v>
              </c:pt>
              <c:pt idx="20">
                <c:v>4192</c:v>
              </c:pt>
              <c:pt idx="21">
                <c:v>3551</c:v>
              </c:pt>
              <c:pt idx="22">
                <c:v>3541</c:v>
              </c:pt>
              <c:pt idx="23">
                <c:v>3705</c:v>
              </c:pt>
              <c:pt idx="24">
                <c:v>39293</c:v>
              </c:pt>
              <c:pt idx="25">
                <c:v>4655</c:v>
              </c:pt>
              <c:pt idx="26">
                <c:v>3655</c:v>
              </c:pt>
              <c:pt idx="27">
                <c:v>8310</c:v>
              </c:pt>
            </c:numLit>
          </c:val>
        </c:ser>
        <c:overlap val="100"/>
        <c:gapWidth val="219"/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08435"/>
        <c:crosses val="autoZero"/>
        <c:auto val="0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01922"/>
        <c:crossesAt val="1"/>
        <c:crossBetween val="between"/>
        <c:dispUnits/>
      </c:valAx>
      <c:catAx>
        <c:axId val="963096"/>
        <c:scaling>
          <c:orientation val="minMax"/>
        </c:scaling>
        <c:axPos val="b"/>
        <c:delete val="1"/>
        <c:majorTickMark val="out"/>
        <c:minorTickMark val="none"/>
        <c:tickLblPos val="nextTo"/>
        <c:crossAx val="8667865"/>
        <c:crosses val="autoZero"/>
        <c:auto val="0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30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[0]Puissance!Tableau croisé dynamique1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Puissances atteintes et puissance souscrite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Données Puiss. souscrite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01
2022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01
2023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42</c:v>
              </c:pt>
              <c:pt idx="1">
                <c:v>42</c:v>
              </c:pt>
              <c:pt idx="2">
                <c:v>42</c:v>
              </c:pt>
              <c:pt idx="3">
                <c:v>42</c:v>
              </c:pt>
              <c:pt idx="4">
                <c:v>42</c:v>
              </c:pt>
              <c:pt idx="5">
                <c:v>42</c:v>
              </c:pt>
              <c:pt idx="6">
                <c:v>42</c:v>
              </c:pt>
              <c:pt idx="7">
                <c:v>42</c:v>
              </c:pt>
              <c:pt idx="8">
                <c:v>42</c:v>
              </c:pt>
              <c:pt idx="9">
                <c:v>42</c:v>
              </c:pt>
              <c:pt idx="10">
                <c:v>42</c:v>
              </c:pt>
              <c:pt idx="11">
                <c:v>42</c:v>
              </c:pt>
              <c:pt idx="12">
                <c:v>42</c:v>
              </c:pt>
              <c:pt idx="13">
                <c:v>42</c:v>
              </c:pt>
            </c:numLit>
          </c:val>
          <c:smooth val="0"/>
        </c:ser>
        <c:ser>
          <c:idx val="1"/>
          <c:order val="1"/>
          <c:tx>
            <c:v>Données Puis. atteinte HP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01
2022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01
2023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33</c:v>
              </c:pt>
              <c:pt idx="1">
                <c:v>32</c:v>
              </c:pt>
              <c:pt idx="2">
                <c:v>31</c:v>
              </c:pt>
              <c:pt idx="3">
                <c:v>37</c:v>
              </c:pt>
              <c:pt idx="4">
                <c:v>36</c:v>
              </c:pt>
              <c:pt idx="5">
                <c:v>36</c:v>
              </c:pt>
              <c:pt idx="6">
                <c:v>34</c:v>
              </c:pt>
              <c:pt idx="7">
                <c:v>34</c:v>
              </c:pt>
              <c:pt idx="8">
                <c:v>35</c:v>
              </c:pt>
              <c:pt idx="9">
                <c:v>38</c:v>
              </c:pt>
              <c:pt idx="10">
                <c:v>34</c:v>
              </c:pt>
              <c:pt idx="11">
                <c:v>38</c:v>
              </c:pt>
              <c:pt idx="12">
                <c:v>37</c:v>
              </c:pt>
              <c:pt idx="13">
                <c:v>34</c:v>
              </c:pt>
            </c:numLit>
          </c:val>
          <c:smooth val="0"/>
        </c:ser>
        <c:ser>
          <c:idx val="2"/>
          <c:order val="2"/>
          <c:tx>
            <c:v>Données Puis. atteinte HC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01
2022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01
2023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6</c:v>
              </c:pt>
              <c:pt idx="4">
                <c:v>7</c:v>
              </c:pt>
              <c:pt idx="5">
                <c:v>6</c:v>
              </c:pt>
              <c:pt idx="6">
                <c:v>5</c:v>
              </c:pt>
              <c:pt idx="7">
                <c:v>6</c:v>
              </c:pt>
              <c:pt idx="8">
                <c:v>6</c:v>
              </c:pt>
              <c:pt idx="9">
                <c:v>8</c:v>
              </c:pt>
              <c:pt idx="10">
                <c:v>8</c:v>
              </c:pt>
              <c:pt idx="11">
                <c:v>7</c:v>
              </c:pt>
              <c:pt idx="12">
                <c:v>7</c:v>
              </c:pt>
              <c:pt idx="13">
                <c:v>7</c:v>
              </c:pt>
            </c:numLit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55277"/>
        <c:crosses val="autoZero"/>
        <c:auto val="0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4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9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9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8"/>
  </sheetPr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9525</xdr:rowOff>
    </xdr:from>
    <xdr:to>
      <xdr:col>10</xdr:col>
      <xdr:colOff>523875</xdr:colOff>
      <xdr:row>25</xdr:row>
      <xdr:rowOff>28575</xdr:rowOff>
    </xdr:to>
    <xdr:graphicFrame>
      <xdr:nvGraphicFramePr>
        <xdr:cNvPr id="1" name="Graphique 1"/>
        <xdr:cNvGraphicFramePr/>
      </xdr:nvGraphicFramePr>
      <xdr:xfrm>
        <a:off x="2333625" y="390525"/>
        <a:ext cx="58674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123825</xdr:rowOff>
    </xdr:from>
    <xdr:to>
      <xdr:col>12</xdr:col>
      <xdr:colOff>142875</xdr:colOff>
      <xdr:row>28</xdr:row>
      <xdr:rowOff>95250</xdr:rowOff>
    </xdr:to>
    <xdr:graphicFrame>
      <xdr:nvGraphicFramePr>
        <xdr:cNvPr id="1" name="Graphique 1"/>
        <xdr:cNvGraphicFramePr/>
      </xdr:nvGraphicFramePr>
      <xdr:xfrm>
        <a:off x="2914650" y="314325"/>
        <a:ext cx="72675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</xdr:row>
      <xdr:rowOff>66675</xdr:rowOff>
    </xdr:from>
    <xdr:to>
      <xdr:col>13</xdr:col>
      <xdr:colOff>723900</xdr:colOff>
      <xdr:row>30</xdr:row>
      <xdr:rowOff>142875</xdr:rowOff>
    </xdr:to>
    <xdr:graphicFrame>
      <xdr:nvGraphicFramePr>
        <xdr:cNvPr id="1" name="Graphique 1"/>
        <xdr:cNvGraphicFramePr/>
      </xdr:nvGraphicFramePr>
      <xdr:xfrm>
        <a:off x="4257675" y="447675"/>
        <a:ext cx="71056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S65536" sheet="Saisie Factures"/>
  </cacheSource>
  <cacheFields count="19">
    <cacheField name="Date">
      <sharedItems containsDate="1" containsMixedTypes="1"/>
    </cacheField>
    <cacheField name="Heures Pleines Hiver">
      <sharedItems containsMixedTypes="1" containsNumber="1" containsInteger="1"/>
    </cacheField>
    <cacheField name="Heures Creuses Hiver">
      <sharedItems containsMixedTypes="1" containsNumber="1" containsInteger="1"/>
    </cacheField>
    <cacheField name="Heures Pleines Et?">
      <sharedItems containsMixedTypes="1" containsNumber="1"/>
    </cacheField>
    <cacheField name="Heures Creuses Et?">
      <sharedItems containsMixedTypes="1" containsNumber="1"/>
    </cacheField>
    <cacheField name="Heures Pleines">
      <sharedItems containsBlank="1" containsMixedTypes="1" containsNumber="1" count="17">
        <m/>
        <n v="1899"/>
        <n v="3085"/>
        <n v="2179"/>
        <n v="2011"/>
        <n v="2960"/>
        <n v="2910"/>
        <n v="2588"/>
        <n v="3234"/>
        <n v="1605"/>
        <n v="3596"/>
        <n v="2930"/>
        <n v="2936"/>
        <n v="3032"/>
        <n v="3817.1"/>
        <n v="2997.1"/>
        <s v=""/>
      </sharedItems>
    </cacheField>
    <cacheField name="Heures Creuses">
      <sharedItems containsBlank="1" containsMixedTypes="1" containsNumber="1" count="17">
        <m/>
        <n v="468"/>
        <n v="611"/>
        <n v="484"/>
        <n v="473"/>
        <n v="416"/>
        <n v="410"/>
        <n v="395"/>
        <n v="437"/>
        <n v="506"/>
        <n v="596"/>
        <n v="621"/>
        <n v="605"/>
        <n v="673"/>
        <n v="837.9"/>
        <n v="657.9"/>
        <s v=""/>
      </sharedItems>
    </cacheField>
    <cacheField name="Conso. kWh">
      <sharedItems containsMixedTypes="1" containsNumber="1" containsInteger="1"/>
    </cacheField>
    <cacheField name="Puissance atteinte HP">
      <sharedItems containsMixedTypes="1" containsNumber="1" containsInteger="1"/>
    </cacheField>
    <cacheField name="Puissance atteinte HC">
      <sharedItems containsMixedTypes="1" containsNumber="1" containsInteger="1"/>
    </cacheField>
    <cacheField name="Puissance souscrite">
      <sharedItems containsMixedTypes="1" containsNumber="1" containsInteger="1"/>
    </cacheField>
    <cacheField name="Total HT">
      <sharedItems containsMixedTypes="1" containsNumber="1"/>
    </cacheField>
    <cacheField name="D?passement HT">
      <sharedItems containsMixedTypes="0"/>
    </cacheField>
    <cacheField name="Prix kWh HT">
      <sharedItems containsMixedTypes="1" containsNumber="1"/>
    </cacheField>
    <cacheField name="% HC">
      <sharedItems containsMixedTypes="1" containsNumber="1"/>
    </cacheField>
    <cacheField name="Ann?e">
      <sharedItems containsBlank="1" containsMixedTypes="1" containsNumber="1" containsInteger="1" count="5">
        <n v="2021"/>
        <m/>
        <n v="2022"/>
        <n v="2023"/>
        <s v=""/>
      </sharedItems>
    </cacheField>
    <cacheField name="Mois">
      <sharedItems containsMixedTypes="1" containsNumber="1" containsInteger="1"/>
    </cacheField>
    <cacheField name="Mois-0">
      <sharedItems containsBlank="1" containsMixedTypes="0" count="14">
        <s v="01"/>
        <s v="02"/>
        <s v="03"/>
        <s v="04"/>
        <s v="05"/>
        <s v="06"/>
        <s v="07"/>
        <s v="08"/>
        <s v="09"/>
        <m/>
        <s v="11 "/>
        <s v="12 "/>
        <s v="10 "/>
        <s v=" "/>
      </sharedItems>
    </cacheField>
    <cacheField name="Annee-moi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utoFormatId="4117" applyNumberFormats="1" applyBorderFormats="1" applyFontFormats="1" applyPatternFormats="1" applyAlignmentFormats="1" applyWidthHeightFormats="0" dataCaption="Donn?es" showMissing="1" preserveFormatting="1" useAutoFormatting="1" itemPrintTitles="1" compactData="0" updatedVersion="2" indent="0" showMemberPropertyTips="1">
  <location ref="A3:B7" firstHeaderRow="1" firstDataRow="1" firstDataCol="1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>
      <items count="6">
        <item x="0"/>
        <item x="2"/>
        <item x="3"/>
        <item h="1" x="4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e de Conso. kWh" fld="7" baseField="10" baseItem="4" numFmtId="169"/>
  </dataFields>
  <pivotTableStyleInfo name="PivotStyleMedium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utoFormatId="4117" applyNumberFormats="1" applyBorderFormats="1" applyFontFormats="1" applyPatternFormats="1" applyAlignmentFormats="1" applyWidthHeightFormats="0" dataCaption="Donn?es" showMissing="1" preserveFormatting="1" useAutoFormatting="1" rowGrandTotals="0" itemPrintTitles="1" compactData="0" updatedVersion="2" indent="0" showMemberPropertyTips="1">
  <location ref="A3:D19" firstHeaderRow="0" firstDataRow="1" firstDataCol="2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>
      <items count="6">
        <item h="1" x="0"/>
        <item x="2"/>
        <item x="3"/>
        <item h="1" x="4"/>
        <item h="1" x="1"/>
        <item t="default"/>
      </items>
    </pivotField>
    <pivotField compact="0" outline="0" subtotalTop="0" showAll="0"/>
    <pivotField axis="axisRow" compact="0" outline="0" subtotalTop="0" showAll="0" sortType="ascending">
      <items count="15">
        <item x="13"/>
        <item x="0"/>
        <item x="1"/>
        <item x="2"/>
        <item x="3"/>
        <item x="4"/>
        <item x="5"/>
        <item x="6"/>
        <item x="7"/>
        <item x="8"/>
        <item x="12"/>
        <item x="10"/>
        <item x="11"/>
        <item x="9"/>
        <item t="default"/>
      </items>
    </pivotField>
    <pivotField compact="0" outline="0" subtotalTop="0" showAll="0"/>
  </pivotFields>
  <rowFields count="2">
    <field x="15"/>
    <field x="17"/>
  </rowFields>
  <rowItems count="16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t="default">
      <x v="2"/>
    </i>
  </rowItems>
  <colFields count="1">
    <field x="-2"/>
  </colFields>
  <colItems count="2">
    <i>
      <x/>
    </i>
    <i i="1">
      <x v="1"/>
    </i>
  </colItems>
  <dataFields count="2">
    <dataField name="Total Heures Creuses" fld="6" baseField="17" baseItem="11" numFmtId="169"/>
    <dataField name="Total Heures Pleines" fld="5" baseField="0" baseItem="0" numFmtId="169"/>
  </dataField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1" autoFormatId="4117" applyNumberFormats="1" applyBorderFormats="1" applyFontFormats="1" applyPatternFormats="1" applyAlignmentFormats="1" applyWidthHeightFormats="0" dataCaption="Donn?es" showMissing="1" preserveFormatting="1" useAutoFormatting="1" colGrandTotals="0" itemPrintTitles="1" compactData="0" updatedVersion="2" indent="0" showMemberPropertyTips="1">
  <location ref="A4:D18" firstHeaderRow="1" firstDataRow="2" firstDataCol="1" rowPageCount="2" colPageCount="1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17"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Page" compact="0" outline="0" subtotalTop="0" showAll="0" defaultSubtotal="0">
      <items count="17"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Col" compact="0" outline="0" subtotalTop="0" showAll="0" sortType="ascending">
      <items count="6">
        <item x="0"/>
        <item x="2"/>
        <item x="3"/>
        <item h="1" x="4"/>
        <item h="1" x="1"/>
        <item t="default"/>
      </items>
    </pivotField>
    <pivotField compact="0" outline="0" subtotalTop="0" showAll="0"/>
    <pivotField axis="axisRow" compact="0" outline="0" subtotalTop="0" showAll="0" sortType="ascending">
      <items count="15">
        <item x="13"/>
        <item x="0"/>
        <item x="1"/>
        <item x="2"/>
        <item x="3"/>
        <item x="4"/>
        <item x="5"/>
        <item x="6"/>
        <item x="7"/>
        <item x="8"/>
        <item x="12"/>
        <item x="10"/>
        <item x="11"/>
        <item x="9"/>
        <item t="default"/>
      </items>
    </pivotField>
    <pivotField compact="0" outline="0" subtotalTop="0" showAll="0"/>
  </pivotFields>
  <rowFields count="1">
    <field x="17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5"/>
  </colFields>
  <colItems count="3">
    <i>
      <x/>
    </i>
    <i>
      <x v="1"/>
    </i>
    <i>
      <x v="2"/>
    </i>
  </colItems>
  <pageFields count="2">
    <pageField fld="6" hier="0"/>
    <pageField fld="5" hier="0"/>
  </pageFields>
  <dataFields count="1">
    <dataField name="Somme de Conso. kWh" fld="7" baseField="17" baseItem="6" numFmtId="169"/>
  </dataField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1" cacheId="1" autoFormatId="4117" applyNumberFormats="1" applyBorderFormats="1" applyFontFormats="1" applyPatternFormats="1" applyAlignmentFormats="1" applyWidthHeightFormats="0" dataCaption="Donn?es" showMissing="1" preserveFormatting="1" useAutoFormatting="1" rowGrandTotals="0" itemPrintTitles="1" compactData="0" updatedVersion="2" indent="0" showMemberPropertyTips="1">
  <location ref="A3:F31" firstHeaderRow="0" firstDataRow="1" firstDataCol="2"/>
  <pivotFields count="19"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>
      <items count="6">
        <item x="0"/>
        <item x="2"/>
        <item x="3"/>
        <item h="1" x="4"/>
        <item h="1" x="1"/>
        <item t="default"/>
      </items>
    </pivotField>
    <pivotField compact="0" outline="0" subtotalTop="0" showAll="0"/>
    <pivotField axis="axisRow" compact="0" outline="0" subtotalTop="0" showAll="0" sortType="ascending">
      <items count="15">
        <item x="13"/>
        <item x="0"/>
        <item x="1"/>
        <item x="2"/>
        <item x="3"/>
        <item x="4"/>
        <item x="5"/>
        <item x="6"/>
        <item x="7"/>
        <item x="8"/>
        <item x="12"/>
        <item x="10"/>
        <item x="11"/>
        <item x="9"/>
        <item t="default"/>
      </items>
    </pivotField>
    <pivotField compact="0" outline="0" subtotalTop="0" showAll="0"/>
  </pivotFields>
  <rowFields count="2">
    <field x="15"/>
    <field x="17"/>
  </rowFields>
  <rowItems count="2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t="default"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Heures Pleines Hiver" fld="1" baseField="17" baseItem="8" numFmtId="169"/>
    <dataField name="Somme de Heures Creuses Hiver" fld="2" baseField="17" baseItem="8" numFmtId="169"/>
    <dataField name="Somme de Heures Pleines Et?" fld="3" baseField="17" baseItem="8" numFmtId="169"/>
    <dataField name="Somme de Heures Creuses Et?" fld="4" baseField="17" baseItem="8" numFmtId="169"/>
  </dataField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3:C6" firstHeaderRow="1" firstDataRow="2" firstDataCol="1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>
      <items count="6">
        <item h="1" x="0"/>
        <item x="2"/>
        <item x="3"/>
        <item h="1" x="4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2">
    <i>
      <x v="1"/>
    </i>
    <i>
      <x v="2"/>
    </i>
  </rowItems>
  <colFields count="1">
    <field x="-2"/>
  </colFields>
  <colItems count="2">
    <i>
      <x/>
    </i>
    <i i="1">
      <x v="1"/>
    </i>
  </colItems>
  <dataFields count="2">
    <dataField name="Total Facture HT" fld="11" baseField="0" baseItem="0" numFmtId="167"/>
    <dataField name="D?passements HT" fld="12" baseField="0" baseItem="0" numFmtId="167"/>
  </dataFields>
  <pivotTableStyleInfo name="PivotStyleMedium10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3:D32" firstHeaderRow="1" firstDataRow="2" firstDataCol="2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>
      <items count="6">
        <item x="0"/>
        <item x="2"/>
        <item x="3"/>
        <item h="1" x="4"/>
        <item h="1" x="1"/>
        <item t="default"/>
      </items>
    </pivotField>
    <pivotField compact="0" outline="0" subtotalTop="0" showAll="0"/>
    <pivotField axis="axisRow" compact="0" outline="0" subtotalTop="0" showAll="0" sortType="ascending">
      <items count="15">
        <item x="13"/>
        <item x="0"/>
        <item x="1"/>
        <item x="2"/>
        <item x="3"/>
        <item x="4"/>
        <item x="5"/>
        <item x="6"/>
        <item x="7"/>
        <item x="8"/>
        <item x="12"/>
        <item x="10"/>
        <item x="11"/>
        <item x="9"/>
        <item t="default"/>
      </items>
    </pivotField>
    <pivotField compact="0" outline="0" subtotalTop="0" showAll="0"/>
  </pivotFields>
  <rowFields count="2">
    <field x="15"/>
    <field x="17"/>
  </rowFields>
  <rowItems count="2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t="default">
      <x v="2"/>
    </i>
  </rowItems>
  <colFields count="1">
    <field x="-2"/>
  </colFields>
  <colItems count="2">
    <i>
      <x/>
    </i>
    <i i="1">
      <x v="1"/>
    </i>
  </colItems>
  <dataFields count="2">
    <dataField name="Total Facture HT" fld="11" baseField="0" baseItem="0" numFmtId="167"/>
    <dataField name="D?passements HT" fld="12" baseField="0" baseItem="0" numFmtId="167"/>
  </dataFields>
  <pivotTableStyleInfo name="PivotStyleMedium10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3:D32" firstHeaderRow="1" firstDataRow="2" firstDataCol="2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>
      <items count="6">
        <item x="0"/>
        <item x="2"/>
        <item x="3"/>
        <item h="1" x="4"/>
        <item h="1" x="1"/>
        <item t="default"/>
      </items>
    </pivotField>
    <pivotField compact="0" outline="0" subtotalTop="0" showAll="0"/>
    <pivotField axis="axisRow" compact="0" outline="0" subtotalTop="0" showAll="0" sortType="ascending">
      <items count="15">
        <item x="13"/>
        <item x="0"/>
        <item x="1"/>
        <item x="2"/>
        <item x="3"/>
        <item x="4"/>
        <item x="5"/>
        <item x="6"/>
        <item x="7"/>
        <item x="8"/>
        <item x="12"/>
        <item x="10"/>
        <item x="11"/>
        <item x="9"/>
        <item t="default"/>
      </items>
    </pivotField>
    <pivotField compact="0" outline="0" subtotalTop="0" showAll="0"/>
  </pivotFields>
  <rowFields count="2">
    <field x="15"/>
    <field x="17"/>
  </rowFields>
  <rowItems count="2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t="default">
      <x v="2"/>
    </i>
  </rowItems>
  <colFields count="1">
    <field x="-2"/>
  </colFields>
  <colItems count="2">
    <i>
      <x/>
    </i>
    <i i="1">
      <x v="1"/>
    </i>
  </colItems>
  <dataFields count="2">
    <dataField name="Total Facture HT" fld="11" baseField="0" baseItem="0" numFmtId="167"/>
    <dataField name="Total Conso. kWh" fld="7" baseField="17" baseItem="3" numFmtId="169"/>
  </dataFields>
  <pivotTableStyleInfo name="PivotStyleMedium13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3:E18" firstHeaderRow="1" firstDataRow="2" firstDataCol="2"/>
  <pivotFields count="19"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5">
        <item h="1" x="0"/>
        <item x="2"/>
        <item x="3"/>
        <item h="1" x="4"/>
        <item h="1" x="1"/>
      </items>
    </pivotField>
    <pivotField compact="0" outline="0" subtotalTop="0" showAll="0"/>
    <pivotField axis="axisRow" compact="0" outline="0" subtotalTop="0" showAll="0" sortType="ascending">
      <items count="15">
        <item x="13"/>
        <item x="0"/>
        <item x="1"/>
        <item x="2"/>
        <item x="3"/>
        <item x="4"/>
        <item x="5"/>
        <item x="6"/>
        <item x="7"/>
        <item x="8"/>
        <item x="12"/>
        <item x="10"/>
        <item x="11"/>
        <item x="9"/>
        <item t="default"/>
      </items>
    </pivotField>
    <pivotField compact="0" outline="0" subtotalTop="0" showAll="0"/>
  </pivotFields>
  <rowFields count="2">
    <field x="15"/>
    <field x="17"/>
  </rowFields>
  <rowItems count="14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</rowItems>
  <colFields count="1">
    <field x="-2"/>
  </colFields>
  <colItems count="3">
    <i>
      <x/>
    </i>
    <i i="1">
      <x v="1"/>
    </i>
    <i i="2">
      <x v="2"/>
    </i>
  </colItems>
  <dataFields count="3">
    <dataField name="Puiss. souscrite" fld="10" baseField="11" baseItem="6" numFmtId="179"/>
    <dataField name="Puis. atteinte HP" fld="8" baseField="0" baseItem="0"/>
    <dataField name="Puis. atteinte HC" fld="9" baseField="0" baseItem="0"/>
  </dataFields>
  <pivotTableStyleInfo name="PivotStyleMedium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isanat-bfc.fr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L21"/>
  <sheetViews>
    <sheetView zoomScalePageLayoutView="0" workbookViewId="0" topLeftCell="A1">
      <selection activeCell="E36" sqref="E36"/>
    </sheetView>
  </sheetViews>
  <sheetFormatPr defaultColWidth="11.421875" defaultRowHeight="15"/>
  <cols>
    <col min="1" max="16384" width="11.421875" style="22" customWidth="1"/>
  </cols>
  <sheetData>
    <row r="2" spans="2:12" ht="14.25">
      <c r="B2" s="19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21">
      <c r="B3" s="23"/>
      <c r="C3" s="24" t="s">
        <v>23</v>
      </c>
      <c r="D3" s="25"/>
      <c r="E3" s="25"/>
      <c r="F3" s="25"/>
      <c r="G3" s="25"/>
      <c r="H3" s="25"/>
      <c r="I3" s="25"/>
      <c r="J3" s="25"/>
      <c r="K3" s="25"/>
      <c r="L3" s="26"/>
    </row>
    <row r="4" spans="2:12" ht="14.25">
      <c r="B4" s="23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4.25">
      <c r="B5" s="23"/>
      <c r="C5" s="25" t="s">
        <v>8</v>
      </c>
      <c r="D5" s="25"/>
      <c r="E5" s="25"/>
      <c r="F5" s="25"/>
      <c r="G5" s="25"/>
      <c r="H5" s="25"/>
      <c r="I5" s="25"/>
      <c r="J5" s="25"/>
      <c r="K5" s="25"/>
      <c r="L5" s="26"/>
    </row>
    <row r="6" spans="2:12" ht="14.25">
      <c r="B6" s="23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2:12" ht="14.25">
      <c r="B7" s="23"/>
      <c r="C7" s="25"/>
      <c r="D7" s="27" t="s">
        <v>25</v>
      </c>
      <c r="E7" s="25"/>
      <c r="F7" s="25"/>
      <c r="G7" s="25"/>
      <c r="H7" s="25"/>
      <c r="I7" s="25"/>
      <c r="J7" s="25"/>
      <c r="K7" s="25"/>
      <c r="L7" s="26"/>
    </row>
    <row r="8" spans="2:12" ht="14.25">
      <c r="B8" s="23"/>
      <c r="C8" s="25"/>
      <c r="D8" s="25" t="s">
        <v>29</v>
      </c>
      <c r="E8" s="25"/>
      <c r="F8" s="25"/>
      <c r="G8" s="25"/>
      <c r="H8" s="25"/>
      <c r="I8" s="25"/>
      <c r="J8" s="25"/>
      <c r="K8" s="25"/>
      <c r="L8" s="26"/>
    </row>
    <row r="9" spans="2:12" ht="14.25">
      <c r="B9" s="23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2:12" ht="14.25">
      <c r="B10" s="23"/>
      <c r="C10" s="25"/>
      <c r="D10" s="27" t="s">
        <v>26</v>
      </c>
      <c r="E10" s="25"/>
      <c r="F10" s="25"/>
      <c r="G10" s="25"/>
      <c r="H10" s="25"/>
      <c r="I10" s="25"/>
      <c r="J10" s="25"/>
      <c r="K10" s="25"/>
      <c r="L10" s="26"/>
    </row>
    <row r="11" spans="2:12" ht="14.25">
      <c r="B11" s="23"/>
      <c r="C11" s="25"/>
      <c r="D11" s="27" t="s">
        <v>27</v>
      </c>
      <c r="E11" s="25"/>
      <c r="F11" s="25"/>
      <c r="G11" s="25"/>
      <c r="H11" s="25"/>
      <c r="I11" s="25"/>
      <c r="J11" s="25"/>
      <c r="K11" s="25"/>
      <c r="L11" s="26"/>
    </row>
    <row r="12" spans="2:12" ht="14.25">
      <c r="B12" s="23"/>
      <c r="C12" s="25"/>
      <c r="D12" s="27" t="s">
        <v>5</v>
      </c>
      <c r="E12" s="25"/>
      <c r="F12" s="25"/>
      <c r="G12" s="25"/>
      <c r="H12" s="25"/>
      <c r="I12" s="25"/>
      <c r="J12" s="25"/>
      <c r="K12" s="25"/>
      <c r="L12" s="26"/>
    </row>
    <row r="13" spans="2:12" ht="14.25">
      <c r="B13" s="23"/>
      <c r="C13" s="25"/>
      <c r="D13" s="28" t="s">
        <v>28</v>
      </c>
      <c r="E13" s="25"/>
      <c r="F13" s="25"/>
      <c r="G13" s="25"/>
      <c r="H13" s="25"/>
      <c r="I13" s="25"/>
      <c r="J13" s="25"/>
      <c r="K13" s="25"/>
      <c r="L13" s="26"/>
    </row>
    <row r="14" spans="2:12" ht="14.25">
      <c r="B14" s="23"/>
      <c r="C14" s="25"/>
      <c r="D14" s="28" t="s">
        <v>7</v>
      </c>
      <c r="E14" s="25"/>
      <c r="F14" s="25"/>
      <c r="G14" s="25"/>
      <c r="H14" s="25"/>
      <c r="I14" s="25"/>
      <c r="J14" s="25"/>
      <c r="K14" s="25"/>
      <c r="L14" s="26"/>
    </row>
    <row r="15" spans="2:12" ht="14.25">
      <c r="B15" s="23"/>
      <c r="C15" s="25"/>
      <c r="D15" s="28"/>
      <c r="E15" s="25"/>
      <c r="F15" s="25"/>
      <c r="G15" s="25"/>
      <c r="H15" s="25"/>
      <c r="I15" s="25"/>
      <c r="J15" s="25"/>
      <c r="K15" s="25"/>
      <c r="L15" s="26"/>
    </row>
    <row r="16" spans="2:12" ht="14.25">
      <c r="B16" s="23"/>
      <c r="C16" s="25"/>
      <c r="D16" s="27"/>
      <c r="E16" s="25"/>
      <c r="F16" s="25"/>
      <c r="G16" s="25"/>
      <c r="H16" s="25"/>
      <c r="I16" s="25"/>
      <c r="J16" s="25"/>
      <c r="K16" s="25"/>
      <c r="L16" s="26"/>
    </row>
    <row r="17" spans="2:12" ht="14.25">
      <c r="B17" s="23"/>
      <c r="C17" s="29" t="s">
        <v>6</v>
      </c>
      <c r="D17" s="25"/>
      <c r="E17" s="25"/>
      <c r="F17" s="25"/>
      <c r="G17" s="25"/>
      <c r="H17" s="25"/>
      <c r="I17" s="25"/>
      <c r="J17" s="25"/>
      <c r="K17" s="25"/>
      <c r="L17" s="26"/>
    </row>
    <row r="18" spans="2:12" s="32" customFormat="1" ht="14.25">
      <c r="B18" s="30"/>
      <c r="C18" s="29" t="s">
        <v>22</v>
      </c>
      <c r="D18" s="25"/>
      <c r="E18" s="29"/>
      <c r="F18" s="29"/>
      <c r="G18" s="29"/>
      <c r="H18" s="29"/>
      <c r="I18" s="29"/>
      <c r="J18" s="29"/>
      <c r="K18" s="29"/>
      <c r="L18" s="31"/>
    </row>
    <row r="19" spans="2:12" s="37" customFormat="1" ht="18">
      <c r="B19" s="33"/>
      <c r="C19" s="34" t="s">
        <v>21</v>
      </c>
      <c r="D19" s="25"/>
      <c r="E19" s="35"/>
      <c r="F19" s="35"/>
      <c r="G19" s="35"/>
      <c r="H19" s="35"/>
      <c r="I19" s="35"/>
      <c r="J19" s="35"/>
      <c r="K19" s="35"/>
      <c r="L19" s="36"/>
    </row>
    <row r="20" spans="2:12" ht="14.25">
      <c r="B20" s="38"/>
      <c r="C20" s="39"/>
      <c r="D20" s="40"/>
      <c r="E20" s="39"/>
      <c r="F20" s="39"/>
      <c r="G20" s="39"/>
      <c r="H20" s="39"/>
      <c r="I20" s="39"/>
      <c r="J20" s="39"/>
      <c r="K20" s="39"/>
      <c r="L20" s="41"/>
    </row>
    <row r="21" ht="18">
      <c r="D21" s="37"/>
    </row>
  </sheetData>
  <sheetProtection/>
  <hyperlinks>
    <hyperlink ref="C19" r:id="rId1" display="http://www.artisanat-bfc.fr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3:E18"/>
  <sheetViews>
    <sheetView showGridLines="0" zoomScalePageLayoutView="0" workbookViewId="0" topLeftCell="A1">
      <selection activeCell="A5" sqref="A5"/>
    </sheetView>
  </sheetViews>
  <sheetFormatPr defaultColWidth="11.421875" defaultRowHeight="15"/>
  <cols>
    <col min="1" max="1" width="13.140625" style="0" bestFit="1" customWidth="1"/>
    <col min="2" max="2" width="9.00390625" style="0" bestFit="1" customWidth="1"/>
    <col min="3" max="3" width="13.7109375" style="0" bestFit="1" customWidth="1"/>
    <col min="4" max="5" width="14.7109375" style="0" bestFit="1" customWidth="1"/>
  </cols>
  <sheetData>
    <row r="3" ht="14.25">
      <c r="C3" s="16" t="s">
        <v>11</v>
      </c>
    </row>
    <row r="4" spans="1:5" ht="14.25">
      <c r="A4" s="16" t="s">
        <v>1</v>
      </c>
      <c r="B4" s="16" t="s">
        <v>4</v>
      </c>
      <c r="C4" t="s">
        <v>24</v>
      </c>
      <c r="D4" t="s">
        <v>41</v>
      </c>
      <c r="E4" t="s">
        <v>42</v>
      </c>
    </row>
    <row r="5" spans="1:5" ht="14.25">
      <c r="A5">
        <v>2022</v>
      </c>
      <c r="B5" t="s">
        <v>48</v>
      </c>
      <c r="C5" s="17">
        <v>42</v>
      </c>
      <c r="D5" s="42">
        <v>33</v>
      </c>
      <c r="E5" s="42">
        <v>7</v>
      </c>
    </row>
    <row r="6" spans="2:5" ht="14.25">
      <c r="B6" t="s">
        <v>49</v>
      </c>
      <c r="C6" s="17">
        <v>42</v>
      </c>
      <c r="D6" s="42">
        <v>32</v>
      </c>
      <c r="E6" s="42">
        <v>7</v>
      </c>
    </row>
    <row r="7" spans="2:5" ht="14.25">
      <c r="B7" t="s">
        <v>50</v>
      </c>
      <c r="C7" s="17">
        <v>42</v>
      </c>
      <c r="D7" s="42">
        <v>31</v>
      </c>
      <c r="E7" s="42">
        <v>7</v>
      </c>
    </row>
    <row r="8" spans="2:5" ht="14.25">
      <c r="B8" t="s">
        <v>32</v>
      </c>
      <c r="C8" s="17">
        <v>42</v>
      </c>
      <c r="D8" s="42">
        <v>37</v>
      </c>
      <c r="E8" s="42">
        <v>6</v>
      </c>
    </row>
    <row r="9" spans="2:5" ht="14.25">
      <c r="B9" t="s">
        <v>33</v>
      </c>
      <c r="C9" s="17">
        <v>42</v>
      </c>
      <c r="D9" s="42">
        <v>36</v>
      </c>
      <c r="E9" s="42">
        <v>7</v>
      </c>
    </row>
    <row r="10" spans="2:5" ht="14.25">
      <c r="B10" t="s">
        <v>34</v>
      </c>
      <c r="C10" s="17">
        <v>42</v>
      </c>
      <c r="D10" s="42">
        <v>36</v>
      </c>
      <c r="E10" s="42">
        <v>6</v>
      </c>
    </row>
    <row r="11" spans="2:5" ht="14.25">
      <c r="B11" t="s">
        <v>35</v>
      </c>
      <c r="C11" s="17">
        <v>42</v>
      </c>
      <c r="D11" s="42">
        <v>34</v>
      </c>
      <c r="E11" s="42">
        <v>5</v>
      </c>
    </row>
    <row r="12" spans="2:5" ht="14.25">
      <c r="B12" t="s">
        <v>36</v>
      </c>
      <c r="C12" s="17">
        <v>42</v>
      </c>
      <c r="D12" s="42">
        <v>34</v>
      </c>
      <c r="E12" s="42">
        <v>6</v>
      </c>
    </row>
    <row r="13" spans="2:5" ht="14.25">
      <c r="B13" t="s">
        <v>37</v>
      </c>
      <c r="C13" s="17">
        <v>42</v>
      </c>
      <c r="D13" s="42">
        <v>35</v>
      </c>
      <c r="E13" s="42">
        <v>6</v>
      </c>
    </row>
    <row r="14" spans="2:5" ht="14.25">
      <c r="B14" t="s">
        <v>38</v>
      </c>
      <c r="C14" s="17">
        <v>42</v>
      </c>
      <c r="D14" s="42">
        <v>38</v>
      </c>
      <c r="E14" s="42">
        <v>8</v>
      </c>
    </row>
    <row r="15" spans="2:5" ht="14.25">
      <c r="B15" t="s">
        <v>39</v>
      </c>
      <c r="C15" s="17">
        <v>42</v>
      </c>
      <c r="D15" s="42">
        <v>34</v>
      </c>
      <c r="E15" s="42">
        <v>8</v>
      </c>
    </row>
    <row r="16" spans="2:5" ht="14.25">
      <c r="B16" t="s">
        <v>40</v>
      </c>
      <c r="C16" s="17">
        <v>42</v>
      </c>
      <c r="D16" s="42">
        <v>38</v>
      </c>
      <c r="E16" s="42">
        <v>7</v>
      </c>
    </row>
    <row r="17" spans="1:5" ht="14.25">
      <c r="A17">
        <v>2023</v>
      </c>
      <c r="B17" t="s">
        <v>48</v>
      </c>
      <c r="C17" s="17">
        <v>42</v>
      </c>
      <c r="D17" s="42">
        <v>37</v>
      </c>
      <c r="E17" s="42">
        <v>7</v>
      </c>
    </row>
    <row r="18" spans="2:5" ht="14.25">
      <c r="B18" t="s">
        <v>49</v>
      </c>
      <c r="C18" s="17">
        <v>42</v>
      </c>
      <c r="D18" s="42">
        <v>34</v>
      </c>
      <c r="E18" s="42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85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D29" sqref="D29"/>
    </sheetView>
  </sheetViews>
  <sheetFormatPr defaultColWidth="11.421875" defaultRowHeight="15"/>
  <cols>
    <col min="1" max="5" width="11.421875" style="4" customWidth="1"/>
    <col min="6" max="6" width="11.00390625" style="2" customWidth="1"/>
    <col min="7" max="7" width="12.00390625" style="2" customWidth="1"/>
    <col min="8" max="8" width="12.00390625" style="9" customWidth="1"/>
    <col min="9" max="11" width="11.28125" style="5" customWidth="1"/>
    <col min="12" max="13" width="13.00390625" style="5" customWidth="1"/>
    <col min="14" max="15" width="13.00390625" style="12" customWidth="1"/>
    <col min="16" max="16" width="9.57421875" style="12" bestFit="1" customWidth="1"/>
    <col min="17" max="17" width="5.421875" style="12" bestFit="1" customWidth="1"/>
    <col min="18" max="18" width="7.28125" style="12" bestFit="1" customWidth="1"/>
    <col min="19" max="19" width="11.7109375" style="12" bestFit="1" customWidth="1"/>
    <col min="20" max="16384" width="11.421875" style="3" customWidth="1"/>
  </cols>
  <sheetData>
    <row r="1" spans="1:19" s="45" customFormat="1" ht="42.75">
      <c r="A1" s="10" t="s">
        <v>0</v>
      </c>
      <c r="B1" s="11" t="s">
        <v>44</v>
      </c>
      <c r="C1" s="11" t="s">
        <v>45</v>
      </c>
      <c r="D1" s="11" t="s">
        <v>46</v>
      </c>
      <c r="E1" s="11" t="s">
        <v>47</v>
      </c>
      <c r="F1" s="11" t="s">
        <v>15</v>
      </c>
      <c r="G1" s="11" t="s">
        <v>16</v>
      </c>
      <c r="H1" s="11" t="s">
        <v>20</v>
      </c>
      <c r="I1" s="11" t="s">
        <v>30</v>
      </c>
      <c r="J1" s="11" t="s">
        <v>31</v>
      </c>
      <c r="K1" s="11" t="s">
        <v>14</v>
      </c>
      <c r="L1" s="11" t="s">
        <v>10</v>
      </c>
      <c r="M1" s="11" t="s">
        <v>9</v>
      </c>
      <c r="N1" s="10" t="s">
        <v>17</v>
      </c>
      <c r="O1" s="10" t="s">
        <v>18</v>
      </c>
      <c r="P1" s="10" t="s">
        <v>1</v>
      </c>
      <c r="Q1" s="10" t="s">
        <v>2</v>
      </c>
      <c r="R1" s="10" t="s">
        <v>4</v>
      </c>
      <c r="S1" s="10" t="s">
        <v>3</v>
      </c>
    </row>
    <row r="2" spans="1:19" ht="14.25">
      <c r="A2" s="44">
        <v>44197</v>
      </c>
      <c r="B2" s="43"/>
      <c r="C2" s="43"/>
      <c r="D2" s="43"/>
      <c r="E2" s="43"/>
      <c r="F2" s="9"/>
      <c r="G2" s="9"/>
      <c r="H2" s="46">
        <v>3117</v>
      </c>
      <c r="I2" s="47"/>
      <c r="J2" s="47"/>
      <c r="K2" s="47"/>
      <c r="L2" s="6"/>
      <c r="M2" s="6"/>
      <c r="N2" s="13"/>
      <c r="O2" s="14"/>
      <c r="P2" s="12">
        <f aca="true" t="shared" si="0" ref="P2:P10">IF(A2&lt;&gt;"",YEAR(A2),"")</f>
        <v>2021</v>
      </c>
      <c r="Q2" s="12">
        <f aca="true" t="shared" si="1" ref="Q2:Q10">IF(A2&lt;&gt;"",MONTH(A2),"")</f>
        <v>1</v>
      </c>
      <c r="R2" s="12" t="str">
        <f aca="true" t="shared" si="2" ref="R2:R20">IF(Q2&gt;9,Q2&amp;" ","0"&amp;Q2&amp;"")</f>
        <v>01</v>
      </c>
      <c r="S2" s="12" t="str">
        <f aca="true" t="shared" si="3" ref="S2:S20">IF(P2&lt;&gt;"",P2&amp;" - "&amp;R2,"")</f>
        <v>2021 - 01</v>
      </c>
    </row>
    <row r="3" spans="1:19" ht="14.25">
      <c r="A3" s="44">
        <v>44228</v>
      </c>
      <c r="B3" s="43"/>
      <c r="C3" s="43"/>
      <c r="D3" s="43"/>
      <c r="E3" s="43"/>
      <c r="F3" s="9"/>
      <c r="G3" s="9"/>
      <c r="H3" s="46">
        <v>2944</v>
      </c>
      <c r="I3" s="47"/>
      <c r="J3" s="47"/>
      <c r="K3" s="47"/>
      <c r="L3" s="6"/>
      <c r="M3" s="6"/>
      <c r="N3" s="13"/>
      <c r="O3" s="14"/>
      <c r="P3" s="12">
        <f t="shared" si="0"/>
        <v>2021</v>
      </c>
      <c r="Q3" s="12">
        <f t="shared" si="1"/>
        <v>2</v>
      </c>
      <c r="R3" s="12" t="str">
        <f t="shared" si="2"/>
        <v>02</v>
      </c>
      <c r="S3" s="12" t="str">
        <f t="shared" si="3"/>
        <v>2021 - 02</v>
      </c>
    </row>
    <row r="4" spans="1:19" ht="14.25">
      <c r="A4" s="44">
        <v>44256</v>
      </c>
      <c r="B4" s="43"/>
      <c r="C4" s="43"/>
      <c r="D4" s="43"/>
      <c r="E4" s="43"/>
      <c r="F4" s="9"/>
      <c r="G4" s="9"/>
      <c r="H4" s="46">
        <v>3489</v>
      </c>
      <c r="I4" s="47"/>
      <c r="J4" s="47"/>
      <c r="K4" s="47"/>
      <c r="L4" s="6"/>
      <c r="M4" s="6"/>
      <c r="N4" s="13"/>
      <c r="O4" s="14"/>
      <c r="P4" s="12">
        <f t="shared" si="0"/>
        <v>2021</v>
      </c>
      <c r="Q4" s="12">
        <f t="shared" si="1"/>
        <v>3</v>
      </c>
      <c r="R4" s="12" t="str">
        <f t="shared" si="2"/>
        <v>03</v>
      </c>
      <c r="S4" s="12" t="str">
        <f t="shared" si="3"/>
        <v>2021 - 03</v>
      </c>
    </row>
    <row r="5" spans="1:19" ht="14.25">
      <c r="A5" s="44">
        <v>44287</v>
      </c>
      <c r="B5" s="43"/>
      <c r="C5" s="43"/>
      <c r="D5" s="43"/>
      <c r="E5" s="43"/>
      <c r="F5" s="9"/>
      <c r="G5" s="9"/>
      <c r="H5" s="46">
        <v>1322</v>
      </c>
      <c r="I5" s="47"/>
      <c r="J5" s="47"/>
      <c r="K5" s="47"/>
      <c r="L5" s="6"/>
      <c r="M5" s="6"/>
      <c r="N5" s="13"/>
      <c r="O5" s="14"/>
      <c r="P5" s="12">
        <f t="shared" si="0"/>
        <v>2021</v>
      </c>
      <c r="Q5" s="12">
        <f t="shared" si="1"/>
        <v>4</v>
      </c>
      <c r="R5" s="12" t="str">
        <f t="shared" si="2"/>
        <v>04</v>
      </c>
      <c r="S5" s="12" t="str">
        <f t="shared" si="3"/>
        <v>2021 - 04</v>
      </c>
    </row>
    <row r="6" spans="1:19" ht="14.25">
      <c r="A6" s="44">
        <v>44317</v>
      </c>
      <c r="B6" s="43"/>
      <c r="C6" s="43"/>
      <c r="D6" s="43"/>
      <c r="E6" s="43"/>
      <c r="F6" s="9"/>
      <c r="G6" s="9"/>
      <c r="H6" s="46">
        <v>3351</v>
      </c>
      <c r="I6" s="47"/>
      <c r="J6" s="47"/>
      <c r="K6" s="47"/>
      <c r="L6" s="6"/>
      <c r="M6" s="6"/>
      <c r="N6" s="13"/>
      <c r="O6" s="14"/>
      <c r="P6" s="12">
        <f t="shared" si="0"/>
        <v>2021</v>
      </c>
      <c r="Q6" s="12">
        <f t="shared" si="1"/>
        <v>5</v>
      </c>
      <c r="R6" s="12" t="str">
        <f t="shared" si="2"/>
        <v>05</v>
      </c>
      <c r="S6" s="12" t="str">
        <f t="shared" si="3"/>
        <v>2021 - 05</v>
      </c>
    </row>
    <row r="7" spans="1:19" ht="14.25">
      <c r="A7" s="44">
        <v>44348</v>
      </c>
      <c r="B7" s="43"/>
      <c r="C7" s="43"/>
      <c r="D7" s="43"/>
      <c r="E7" s="43"/>
      <c r="F7" s="9"/>
      <c r="G7" s="9"/>
      <c r="H7" s="46">
        <v>2732</v>
      </c>
      <c r="I7" s="47"/>
      <c r="J7" s="47"/>
      <c r="K7" s="47"/>
      <c r="L7" s="6"/>
      <c r="M7" s="6"/>
      <c r="N7" s="13"/>
      <c r="O7" s="14"/>
      <c r="P7" s="12">
        <f t="shared" si="0"/>
        <v>2021</v>
      </c>
      <c r="Q7" s="12">
        <f t="shared" si="1"/>
        <v>6</v>
      </c>
      <c r="R7" s="12" t="str">
        <f t="shared" si="2"/>
        <v>06</v>
      </c>
      <c r="S7" s="12" t="str">
        <f t="shared" si="3"/>
        <v>2021 - 06</v>
      </c>
    </row>
    <row r="8" spans="1:19" ht="14.25">
      <c r="A8" s="44">
        <v>44378</v>
      </c>
      <c r="B8" s="43"/>
      <c r="C8" s="43"/>
      <c r="D8" s="43"/>
      <c r="E8" s="43"/>
      <c r="F8" s="9"/>
      <c r="G8" s="9"/>
      <c r="H8" s="46">
        <v>2723</v>
      </c>
      <c r="I8" s="47"/>
      <c r="J8" s="47"/>
      <c r="K8" s="47"/>
      <c r="L8" s="6"/>
      <c r="M8" s="6"/>
      <c r="N8" s="13"/>
      <c r="O8" s="14"/>
      <c r="P8" s="12">
        <f t="shared" si="0"/>
        <v>2021</v>
      </c>
      <c r="Q8" s="12">
        <f t="shared" si="1"/>
        <v>7</v>
      </c>
      <c r="R8" s="12" t="str">
        <f t="shared" si="2"/>
        <v>07</v>
      </c>
      <c r="S8" s="12" t="str">
        <f t="shared" si="3"/>
        <v>2021 - 07</v>
      </c>
    </row>
    <row r="9" spans="1:19" ht="14.25">
      <c r="A9" s="44">
        <v>44409</v>
      </c>
      <c r="B9" s="43"/>
      <c r="C9" s="43"/>
      <c r="D9" s="43"/>
      <c r="E9" s="43"/>
      <c r="F9" s="9"/>
      <c r="G9" s="9"/>
      <c r="H9" s="46">
        <v>1524</v>
      </c>
      <c r="I9" s="47"/>
      <c r="J9" s="47"/>
      <c r="K9" s="47"/>
      <c r="L9" s="6"/>
      <c r="M9" s="6"/>
      <c r="N9" s="13"/>
      <c r="O9" s="14"/>
      <c r="P9" s="12">
        <f t="shared" si="0"/>
        <v>2021</v>
      </c>
      <c r="Q9" s="12">
        <f t="shared" si="1"/>
        <v>8</v>
      </c>
      <c r="R9" s="12" t="str">
        <f t="shared" si="2"/>
        <v>08</v>
      </c>
      <c r="S9" s="12" t="str">
        <f t="shared" si="3"/>
        <v>2021 - 08</v>
      </c>
    </row>
    <row r="10" spans="1:19" ht="14.25">
      <c r="A10" s="44">
        <v>44440</v>
      </c>
      <c r="B10" s="43"/>
      <c r="C10" s="43"/>
      <c r="D10" s="43"/>
      <c r="E10" s="43"/>
      <c r="F10" s="9"/>
      <c r="G10" s="9"/>
      <c r="H10" s="46">
        <v>2070</v>
      </c>
      <c r="I10" s="47"/>
      <c r="J10" s="47"/>
      <c r="K10" s="47"/>
      <c r="L10" s="6"/>
      <c r="M10" s="6"/>
      <c r="N10" s="13"/>
      <c r="O10" s="14"/>
      <c r="P10" s="12">
        <f t="shared" si="0"/>
        <v>2021</v>
      </c>
      <c r="Q10" s="12">
        <f t="shared" si="1"/>
        <v>9</v>
      </c>
      <c r="R10" s="12" t="str">
        <f t="shared" si="2"/>
        <v>09</v>
      </c>
      <c r="S10" s="12" t="str">
        <f t="shared" si="3"/>
        <v>2021 - 09</v>
      </c>
    </row>
    <row r="11" spans="1:15" ht="14.25">
      <c r="A11" s="44">
        <v>44470</v>
      </c>
      <c r="B11" s="43"/>
      <c r="C11" s="43"/>
      <c r="D11" s="43"/>
      <c r="E11" s="43"/>
      <c r="F11" s="9"/>
      <c r="G11" s="9"/>
      <c r="H11" s="46">
        <v>2876</v>
      </c>
      <c r="I11" s="47"/>
      <c r="J11" s="47"/>
      <c r="K11" s="47"/>
      <c r="L11" s="6"/>
      <c r="M11" s="6"/>
      <c r="N11" s="13"/>
      <c r="O11" s="14"/>
    </row>
    <row r="12" spans="1:19" ht="14.25">
      <c r="A12" s="44">
        <v>44501</v>
      </c>
      <c r="B12" s="43"/>
      <c r="C12" s="43"/>
      <c r="D12" s="43"/>
      <c r="E12" s="43"/>
      <c r="F12" s="9"/>
      <c r="G12" s="9"/>
      <c r="H12" s="46">
        <v>2730</v>
      </c>
      <c r="I12" s="47"/>
      <c r="J12" s="47"/>
      <c r="K12" s="47"/>
      <c r="L12" s="6"/>
      <c r="M12" s="6"/>
      <c r="N12" s="13"/>
      <c r="O12" s="14"/>
      <c r="P12" s="12">
        <f aca="true" t="shared" si="4" ref="P12:P43">IF(A12&lt;&gt;"",YEAR(A12),"")</f>
        <v>2021</v>
      </c>
      <c r="Q12" s="12">
        <f aca="true" t="shared" si="5" ref="Q12:Q43">IF(A12&lt;&gt;"",MONTH(A12),"")</f>
        <v>11</v>
      </c>
      <c r="R12" s="12" t="str">
        <f t="shared" si="2"/>
        <v>11 </v>
      </c>
      <c r="S12" s="12" t="str">
        <f t="shared" si="3"/>
        <v>2021 - 11 </v>
      </c>
    </row>
    <row r="13" spans="1:19" ht="14.25">
      <c r="A13" s="1">
        <v>44534</v>
      </c>
      <c r="B13" s="2">
        <v>1899</v>
      </c>
      <c r="C13" s="2">
        <v>468</v>
      </c>
      <c r="D13" s="2"/>
      <c r="E13" s="2"/>
      <c r="F13" s="48">
        <f aca="true" t="shared" si="6" ref="F13:F20">IF(A13&lt;&gt;"",B13+D13,"")</f>
        <v>1899</v>
      </c>
      <c r="G13" s="48">
        <f aca="true" t="shared" si="7" ref="G13:G20">IF(A13&lt;&gt;"",C13+E13,"")</f>
        <v>468</v>
      </c>
      <c r="H13" s="48">
        <f>IF(F13&lt;&gt;"",F13+G13,"")</f>
        <v>2367</v>
      </c>
      <c r="I13" s="49">
        <v>32</v>
      </c>
      <c r="J13" s="49">
        <v>6</v>
      </c>
      <c r="K13" s="49">
        <v>42</v>
      </c>
      <c r="L13" s="50">
        <v>573.31</v>
      </c>
      <c r="M13" s="50"/>
      <c r="N13" s="13">
        <f aca="true" t="shared" si="8" ref="N13:N21">IF(H13&lt;&gt;"",L13/H13,"")</f>
        <v>0.24220954795099278</v>
      </c>
      <c r="O13" s="14">
        <f aca="true" t="shared" si="9" ref="O13:O44">IF(H13&lt;&gt;"",G13/(F13+G13),"")</f>
        <v>0.19771863117870722</v>
      </c>
      <c r="P13" s="12">
        <f t="shared" si="4"/>
        <v>2021</v>
      </c>
      <c r="Q13" s="12">
        <f t="shared" si="5"/>
        <v>12</v>
      </c>
      <c r="R13" s="12" t="str">
        <f t="shared" si="2"/>
        <v>12 </v>
      </c>
      <c r="S13" s="12" t="str">
        <f t="shared" si="3"/>
        <v>2021 - 12 </v>
      </c>
    </row>
    <row r="14" spans="1:19" ht="14.25">
      <c r="A14" s="1">
        <v>44565</v>
      </c>
      <c r="B14" s="2">
        <v>3085</v>
      </c>
      <c r="C14" s="2">
        <v>611</v>
      </c>
      <c r="D14" s="2"/>
      <c r="E14" s="2"/>
      <c r="F14" s="48">
        <f t="shared" si="6"/>
        <v>3085</v>
      </c>
      <c r="G14" s="48">
        <f t="shared" si="7"/>
        <v>611</v>
      </c>
      <c r="H14" s="48">
        <f aca="true" t="shared" si="10" ref="H14:H77">IF(F14&lt;&gt;"",F14+G14,"")</f>
        <v>3696</v>
      </c>
      <c r="I14" s="49">
        <v>33</v>
      </c>
      <c r="J14" s="49">
        <v>7</v>
      </c>
      <c r="K14" s="49">
        <v>42</v>
      </c>
      <c r="L14" s="50">
        <v>802.48</v>
      </c>
      <c r="M14" s="50"/>
      <c r="N14" s="13">
        <f t="shared" si="8"/>
        <v>0.21712121212121213</v>
      </c>
      <c r="O14" s="14">
        <f t="shared" si="9"/>
        <v>0.1653138528138528</v>
      </c>
      <c r="P14" s="12">
        <f t="shared" si="4"/>
        <v>2022</v>
      </c>
      <c r="Q14" s="12">
        <f t="shared" si="5"/>
        <v>1</v>
      </c>
      <c r="R14" s="12" t="str">
        <f t="shared" si="2"/>
        <v>01</v>
      </c>
      <c r="S14" s="12" t="str">
        <f t="shared" si="3"/>
        <v>2022 - 01</v>
      </c>
    </row>
    <row r="15" spans="1:19" ht="14.25">
      <c r="A15" s="1">
        <v>44596</v>
      </c>
      <c r="B15" s="2">
        <v>2179</v>
      </c>
      <c r="C15" s="2">
        <v>484</v>
      </c>
      <c r="D15" s="2"/>
      <c r="E15" s="2"/>
      <c r="F15" s="48">
        <f t="shared" si="6"/>
        <v>2179</v>
      </c>
      <c r="G15" s="48">
        <f t="shared" si="7"/>
        <v>484</v>
      </c>
      <c r="H15" s="48">
        <f t="shared" si="10"/>
        <v>2663</v>
      </c>
      <c r="I15" s="49">
        <v>32</v>
      </c>
      <c r="J15" s="49">
        <v>7</v>
      </c>
      <c r="K15" s="49">
        <v>42</v>
      </c>
      <c r="L15" s="50">
        <v>556.63</v>
      </c>
      <c r="M15" s="50"/>
      <c r="N15" s="13">
        <f t="shared" si="8"/>
        <v>0.2090236575291025</v>
      </c>
      <c r="O15" s="14">
        <f t="shared" si="9"/>
        <v>0.18174990612091627</v>
      </c>
      <c r="P15" s="12">
        <f t="shared" si="4"/>
        <v>2022</v>
      </c>
      <c r="Q15" s="12">
        <f t="shared" si="5"/>
        <v>2</v>
      </c>
      <c r="R15" s="12" t="str">
        <f t="shared" si="2"/>
        <v>02</v>
      </c>
      <c r="S15" s="12" t="str">
        <f t="shared" si="3"/>
        <v>2022 - 02</v>
      </c>
    </row>
    <row r="16" spans="1:19" ht="14.25">
      <c r="A16" s="1">
        <v>44624</v>
      </c>
      <c r="B16" s="2">
        <v>1802</v>
      </c>
      <c r="C16" s="2">
        <v>427</v>
      </c>
      <c r="D16" s="2">
        <v>209</v>
      </c>
      <c r="E16" s="2">
        <v>46</v>
      </c>
      <c r="F16" s="48">
        <f t="shared" si="6"/>
        <v>2011</v>
      </c>
      <c r="G16" s="48">
        <f t="shared" si="7"/>
        <v>473</v>
      </c>
      <c r="H16" s="48">
        <f t="shared" si="10"/>
        <v>2484</v>
      </c>
      <c r="I16" s="49">
        <v>31</v>
      </c>
      <c r="J16" s="49">
        <v>7</v>
      </c>
      <c r="K16" s="49">
        <v>42</v>
      </c>
      <c r="L16" s="50">
        <v>517.73</v>
      </c>
      <c r="M16" s="50"/>
      <c r="N16" s="13">
        <f t="shared" si="8"/>
        <v>0.20842592592592593</v>
      </c>
      <c r="O16" s="14">
        <f t="shared" si="9"/>
        <v>0.19041867954911434</v>
      </c>
      <c r="P16" s="12">
        <f t="shared" si="4"/>
        <v>2022</v>
      </c>
      <c r="Q16" s="12">
        <f t="shared" si="5"/>
        <v>3</v>
      </c>
      <c r="R16" s="12" t="str">
        <f t="shared" si="2"/>
        <v>03</v>
      </c>
      <c r="S16" s="12" t="str">
        <f t="shared" si="3"/>
        <v>2022 - 03</v>
      </c>
    </row>
    <row r="17" spans="1:19" ht="14.25">
      <c r="A17" s="1">
        <v>44655</v>
      </c>
      <c r="B17" s="2"/>
      <c r="C17" s="2"/>
      <c r="D17" s="2">
        <v>2960</v>
      </c>
      <c r="E17" s="2">
        <v>416</v>
      </c>
      <c r="F17" s="48">
        <f t="shared" si="6"/>
        <v>2960</v>
      </c>
      <c r="G17" s="48">
        <f t="shared" si="7"/>
        <v>416</v>
      </c>
      <c r="H17" s="48">
        <f t="shared" si="10"/>
        <v>3376</v>
      </c>
      <c r="I17" s="49">
        <v>37</v>
      </c>
      <c r="J17" s="49">
        <v>6</v>
      </c>
      <c r="K17" s="49">
        <v>42</v>
      </c>
      <c r="L17" s="50">
        <v>415.68</v>
      </c>
      <c r="M17" s="50"/>
      <c r="N17" s="13">
        <f t="shared" si="8"/>
        <v>0.12312796208530806</v>
      </c>
      <c r="O17" s="14">
        <f t="shared" si="9"/>
        <v>0.12322274881516587</v>
      </c>
      <c r="P17" s="12">
        <f t="shared" si="4"/>
        <v>2022</v>
      </c>
      <c r="Q17" s="12">
        <f t="shared" si="5"/>
        <v>4</v>
      </c>
      <c r="R17" s="12" t="str">
        <f t="shared" si="2"/>
        <v>04</v>
      </c>
      <c r="S17" s="12" t="str">
        <f t="shared" si="3"/>
        <v>2022 - 04</v>
      </c>
    </row>
    <row r="18" spans="1:19" ht="14.25">
      <c r="A18" s="1">
        <v>44685</v>
      </c>
      <c r="B18" s="2"/>
      <c r="C18" s="2"/>
      <c r="D18" s="2">
        <v>2910</v>
      </c>
      <c r="E18" s="2">
        <v>410</v>
      </c>
      <c r="F18" s="48">
        <f t="shared" si="6"/>
        <v>2910</v>
      </c>
      <c r="G18" s="48">
        <f t="shared" si="7"/>
        <v>410</v>
      </c>
      <c r="H18" s="48">
        <f t="shared" si="10"/>
        <v>3320</v>
      </c>
      <c r="I18" s="49">
        <v>36</v>
      </c>
      <c r="J18" s="49">
        <v>7</v>
      </c>
      <c r="K18" s="49">
        <v>42</v>
      </c>
      <c r="L18" s="50">
        <v>414.47</v>
      </c>
      <c r="M18" s="50"/>
      <c r="N18" s="13">
        <f t="shared" si="8"/>
        <v>0.12484036144578314</v>
      </c>
      <c r="O18" s="14">
        <f t="shared" si="9"/>
        <v>0.12349397590361445</v>
      </c>
      <c r="P18" s="12">
        <f t="shared" si="4"/>
        <v>2022</v>
      </c>
      <c r="Q18" s="12">
        <f t="shared" si="5"/>
        <v>5</v>
      </c>
      <c r="R18" s="12" t="str">
        <f t="shared" si="2"/>
        <v>05</v>
      </c>
      <c r="S18" s="12" t="str">
        <f t="shared" si="3"/>
        <v>2022 - 05</v>
      </c>
    </row>
    <row r="19" spans="1:19" ht="14.25">
      <c r="A19" s="1">
        <v>44716</v>
      </c>
      <c r="B19" s="2"/>
      <c r="C19" s="2"/>
      <c r="D19" s="2">
        <v>2588</v>
      </c>
      <c r="E19" s="2">
        <v>395</v>
      </c>
      <c r="F19" s="48">
        <f t="shared" si="6"/>
        <v>2588</v>
      </c>
      <c r="G19" s="48">
        <f t="shared" si="7"/>
        <v>395</v>
      </c>
      <c r="H19" s="48">
        <f t="shared" si="10"/>
        <v>2983</v>
      </c>
      <c r="I19" s="49">
        <v>36</v>
      </c>
      <c r="J19" s="49">
        <v>6</v>
      </c>
      <c r="K19" s="49">
        <v>42</v>
      </c>
      <c r="L19" s="50">
        <v>385.41</v>
      </c>
      <c r="M19" s="50"/>
      <c r="N19" s="13">
        <f t="shared" si="8"/>
        <v>0.12920214549111633</v>
      </c>
      <c r="O19" s="14">
        <f t="shared" si="9"/>
        <v>0.13241702983573583</v>
      </c>
      <c r="P19" s="12">
        <f t="shared" si="4"/>
        <v>2022</v>
      </c>
      <c r="Q19" s="12">
        <f t="shared" si="5"/>
        <v>6</v>
      </c>
      <c r="R19" s="12" t="str">
        <f t="shared" si="2"/>
        <v>06</v>
      </c>
      <c r="S19" s="12" t="str">
        <f t="shared" si="3"/>
        <v>2022 - 06</v>
      </c>
    </row>
    <row r="20" spans="1:19" ht="14.25">
      <c r="A20" s="1">
        <v>44746</v>
      </c>
      <c r="B20" s="2"/>
      <c r="C20" s="2"/>
      <c r="D20" s="2">
        <v>3234</v>
      </c>
      <c r="E20" s="2">
        <v>437</v>
      </c>
      <c r="F20" s="48">
        <f t="shared" si="6"/>
        <v>3234</v>
      </c>
      <c r="G20" s="48">
        <f t="shared" si="7"/>
        <v>437</v>
      </c>
      <c r="H20" s="48">
        <f t="shared" si="10"/>
        <v>3671</v>
      </c>
      <c r="I20" s="49">
        <v>34</v>
      </c>
      <c r="J20" s="49">
        <v>5</v>
      </c>
      <c r="K20" s="49">
        <v>42</v>
      </c>
      <c r="L20" s="50">
        <v>447.83</v>
      </c>
      <c r="M20" s="50"/>
      <c r="N20" s="13">
        <f t="shared" si="8"/>
        <v>0.12199128302914737</v>
      </c>
      <c r="O20" s="14">
        <f t="shared" si="9"/>
        <v>0.11904113320621085</v>
      </c>
      <c r="P20" s="12">
        <f t="shared" si="4"/>
        <v>2022</v>
      </c>
      <c r="Q20" s="12">
        <f t="shared" si="5"/>
        <v>7</v>
      </c>
      <c r="R20" s="12" t="str">
        <f t="shared" si="2"/>
        <v>07</v>
      </c>
      <c r="S20" s="12" t="str">
        <f t="shared" si="3"/>
        <v>2022 - 07</v>
      </c>
    </row>
    <row r="21" spans="1:19" ht="14.25">
      <c r="A21" s="56">
        <v>44777</v>
      </c>
      <c r="B21" s="57"/>
      <c r="C21" s="57"/>
      <c r="D21" s="57">
        <v>1605</v>
      </c>
      <c r="E21" s="57">
        <v>506</v>
      </c>
      <c r="F21" s="48">
        <f aca="true" t="shared" si="11" ref="F21:F46">IF(A21&lt;&gt;"",B21+D21,"")</f>
        <v>1605</v>
      </c>
      <c r="G21" s="48">
        <f aca="true" t="shared" si="12" ref="G21:G46">IF(A21&lt;&gt;"",C21+E21,"")</f>
        <v>506</v>
      </c>
      <c r="H21" s="48">
        <f t="shared" si="10"/>
        <v>2111</v>
      </c>
      <c r="I21" s="49">
        <v>34</v>
      </c>
      <c r="J21" s="49">
        <v>6</v>
      </c>
      <c r="K21" s="49">
        <v>42</v>
      </c>
      <c r="L21" s="50">
        <v>277.02</v>
      </c>
      <c r="M21" s="50"/>
      <c r="N21" s="13">
        <f t="shared" si="8"/>
        <v>0.1312269066792989</v>
      </c>
      <c r="O21" s="14">
        <f t="shared" si="9"/>
        <v>0.23969682614874466</v>
      </c>
      <c r="P21" s="12">
        <f t="shared" si="4"/>
        <v>2022</v>
      </c>
      <c r="Q21" s="12">
        <f t="shared" si="5"/>
        <v>8</v>
      </c>
      <c r="R21" s="12" t="str">
        <f>IF(Q21&gt;9,Q21&amp;" ","0"&amp;Q21&amp;"")</f>
        <v>08</v>
      </c>
      <c r="S21" s="12" t="str">
        <f>IF(P21&lt;&gt;"",P21&amp;" - "&amp;R21,"")</f>
        <v>2022 - 08</v>
      </c>
    </row>
    <row r="22" spans="1:19" ht="14.25">
      <c r="A22" s="56">
        <v>44808</v>
      </c>
      <c r="B22" s="57"/>
      <c r="C22" s="57"/>
      <c r="D22" s="57">
        <v>3596</v>
      </c>
      <c r="E22" s="57">
        <v>596</v>
      </c>
      <c r="F22" s="48">
        <f t="shared" si="11"/>
        <v>3596</v>
      </c>
      <c r="G22" s="48">
        <f t="shared" si="12"/>
        <v>596</v>
      </c>
      <c r="H22" s="48">
        <f t="shared" si="10"/>
        <v>4192</v>
      </c>
      <c r="I22" s="49">
        <v>35</v>
      </c>
      <c r="J22" s="49">
        <v>6</v>
      </c>
      <c r="K22" s="49">
        <v>42</v>
      </c>
      <c r="L22" s="50">
        <v>480.64</v>
      </c>
      <c r="M22" s="50"/>
      <c r="N22" s="13">
        <f aca="true" t="shared" si="13" ref="N22:N35">IF(H22&lt;&gt;"",L22/H22,"")</f>
        <v>0.11465648854961832</v>
      </c>
      <c r="O22" s="14">
        <f t="shared" si="9"/>
        <v>0.14217557251908397</v>
      </c>
      <c r="P22" s="12">
        <f t="shared" si="4"/>
        <v>2022</v>
      </c>
      <c r="Q22" s="12">
        <f t="shared" si="5"/>
        <v>9</v>
      </c>
      <c r="R22" s="12" t="str">
        <f aca="true" t="shared" si="14" ref="R22:R47">IF(Q22&gt;9,Q22&amp;" ","0"&amp;Q22&amp;"")</f>
        <v>09</v>
      </c>
      <c r="S22" s="12" t="str">
        <f aca="true" t="shared" si="15" ref="S22:S47">IF(P22&lt;&gt;"",P22&amp;" - "&amp;R22,"")</f>
        <v>2022 - 09</v>
      </c>
    </row>
    <row r="23" spans="1:19" ht="14.25">
      <c r="A23" s="56">
        <v>44838</v>
      </c>
      <c r="B23" s="57">
        <v>152</v>
      </c>
      <c r="C23" s="57">
        <v>65</v>
      </c>
      <c r="D23" s="57">
        <v>2778</v>
      </c>
      <c r="E23" s="57">
        <v>556</v>
      </c>
      <c r="F23" s="48">
        <f t="shared" si="11"/>
        <v>2930</v>
      </c>
      <c r="G23" s="48">
        <f t="shared" si="12"/>
        <v>621</v>
      </c>
      <c r="H23" s="48">
        <f t="shared" si="10"/>
        <v>3551</v>
      </c>
      <c r="I23" s="49">
        <v>38</v>
      </c>
      <c r="J23" s="49">
        <v>8</v>
      </c>
      <c r="K23" s="49">
        <v>42</v>
      </c>
      <c r="L23" s="50">
        <v>448.09</v>
      </c>
      <c r="M23" s="50"/>
      <c r="N23" s="13">
        <f t="shared" si="13"/>
        <v>0.12618698958039987</v>
      </c>
      <c r="O23" s="14">
        <f t="shared" si="9"/>
        <v>0.17488031540411153</v>
      </c>
      <c r="P23" s="12">
        <f t="shared" si="4"/>
        <v>2022</v>
      </c>
      <c r="Q23" s="12">
        <f t="shared" si="5"/>
        <v>10</v>
      </c>
      <c r="R23" s="12" t="str">
        <f t="shared" si="14"/>
        <v>10 </v>
      </c>
      <c r="S23" s="12" t="str">
        <f t="shared" si="15"/>
        <v>2022 - 10 </v>
      </c>
    </row>
    <row r="24" spans="1:19" ht="14.25">
      <c r="A24" s="56">
        <v>44869</v>
      </c>
      <c r="B24" s="57">
        <v>2936</v>
      </c>
      <c r="C24" s="57">
        <v>605</v>
      </c>
      <c r="D24" s="57"/>
      <c r="E24" s="57"/>
      <c r="F24" s="48">
        <f t="shared" si="11"/>
        <v>2936</v>
      </c>
      <c r="G24" s="48">
        <f t="shared" si="12"/>
        <v>605</v>
      </c>
      <c r="H24" s="48">
        <f t="shared" si="10"/>
        <v>3541</v>
      </c>
      <c r="I24" s="49">
        <v>34</v>
      </c>
      <c r="J24" s="49">
        <v>8</v>
      </c>
      <c r="K24" s="49">
        <v>42</v>
      </c>
      <c r="L24" s="50">
        <v>690.29</v>
      </c>
      <c r="M24" s="50"/>
      <c r="N24" s="13">
        <f t="shared" si="13"/>
        <v>0.19494210674950577</v>
      </c>
      <c r="O24" s="14">
        <f t="shared" si="9"/>
        <v>0.17085569048291444</v>
      </c>
      <c r="P24" s="12">
        <f t="shared" si="4"/>
        <v>2022</v>
      </c>
      <c r="Q24" s="12">
        <f t="shared" si="5"/>
        <v>11</v>
      </c>
      <c r="R24" s="12" t="str">
        <f t="shared" si="14"/>
        <v>11 </v>
      </c>
      <c r="S24" s="12" t="str">
        <f t="shared" si="15"/>
        <v>2022 - 11 </v>
      </c>
    </row>
    <row r="25" spans="1:19" ht="14.25">
      <c r="A25" s="56">
        <v>44899</v>
      </c>
      <c r="B25" s="57">
        <v>3032</v>
      </c>
      <c r="C25" s="57">
        <v>673</v>
      </c>
      <c r="D25" s="57"/>
      <c r="E25" s="57"/>
      <c r="F25" s="48">
        <f t="shared" si="11"/>
        <v>3032</v>
      </c>
      <c r="G25" s="48">
        <f t="shared" si="12"/>
        <v>673</v>
      </c>
      <c r="H25" s="48">
        <f t="shared" si="10"/>
        <v>3705</v>
      </c>
      <c r="I25" s="49">
        <v>38</v>
      </c>
      <c r="J25" s="49">
        <v>7</v>
      </c>
      <c r="K25" s="49">
        <v>42</v>
      </c>
      <c r="L25" s="50">
        <v>715.37</v>
      </c>
      <c r="M25" s="50"/>
      <c r="N25" s="13">
        <f t="shared" si="13"/>
        <v>0.19308232118758434</v>
      </c>
      <c r="O25" s="14">
        <f t="shared" si="9"/>
        <v>0.1816464237516869</v>
      </c>
      <c r="P25" s="12">
        <f t="shared" si="4"/>
        <v>2022</v>
      </c>
      <c r="Q25" s="12">
        <f t="shared" si="5"/>
        <v>12</v>
      </c>
      <c r="R25" s="12" t="str">
        <f t="shared" si="14"/>
        <v>12 </v>
      </c>
      <c r="S25" s="12" t="str">
        <f t="shared" si="15"/>
        <v>2022 - 12 </v>
      </c>
    </row>
    <row r="26" spans="1:19" ht="14.25">
      <c r="A26" s="56">
        <v>44930</v>
      </c>
      <c r="B26" s="57"/>
      <c r="C26" s="57"/>
      <c r="D26" s="57">
        <f>4655*0.82</f>
        <v>3817.1</v>
      </c>
      <c r="E26" s="57">
        <f>4655*0.18</f>
        <v>837.9</v>
      </c>
      <c r="F26" s="48">
        <f t="shared" si="11"/>
        <v>3817.1</v>
      </c>
      <c r="G26" s="48">
        <f t="shared" si="12"/>
        <v>837.9</v>
      </c>
      <c r="H26" s="48">
        <f t="shared" si="10"/>
        <v>4655</v>
      </c>
      <c r="I26" s="49">
        <v>37</v>
      </c>
      <c r="J26" s="49">
        <v>7</v>
      </c>
      <c r="K26" s="49">
        <v>42</v>
      </c>
      <c r="L26" s="58">
        <f>1760.9*0.56</f>
        <v>986.1040000000002</v>
      </c>
      <c r="M26" s="50"/>
      <c r="N26" s="13">
        <f t="shared" si="13"/>
        <v>0.21183759398496244</v>
      </c>
      <c r="O26" s="14">
        <f t="shared" si="9"/>
        <v>0.18</v>
      </c>
      <c r="P26" s="12">
        <f t="shared" si="4"/>
        <v>2023</v>
      </c>
      <c r="Q26" s="12">
        <f t="shared" si="5"/>
        <v>1</v>
      </c>
      <c r="R26" s="12" t="str">
        <f t="shared" si="14"/>
        <v>01</v>
      </c>
      <c r="S26" s="12" t="str">
        <f t="shared" si="15"/>
        <v>2023 - 01</v>
      </c>
    </row>
    <row r="27" spans="1:19" ht="14.25">
      <c r="A27" s="56">
        <v>44961</v>
      </c>
      <c r="B27" s="57"/>
      <c r="C27" s="57"/>
      <c r="D27" s="57">
        <f>3655*0.82</f>
        <v>2997.1</v>
      </c>
      <c r="E27" s="57">
        <f>3655*0.18</f>
        <v>657.9</v>
      </c>
      <c r="F27" s="48">
        <f t="shared" si="11"/>
        <v>2997.1</v>
      </c>
      <c r="G27" s="48">
        <f t="shared" si="12"/>
        <v>657.9</v>
      </c>
      <c r="H27" s="48">
        <f t="shared" si="10"/>
        <v>3655</v>
      </c>
      <c r="I27" s="49">
        <v>34</v>
      </c>
      <c r="J27" s="49">
        <v>7</v>
      </c>
      <c r="K27" s="49">
        <v>42</v>
      </c>
      <c r="L27" s="58">
        <f>1760.9*0.44</f>
        <v>774.796</v>
      </c>
      <c r="M27" s="50"/>
      <c r="N27" s="13">
        <f t="shared" si="13"/>
        <v>0.2119824897400821</v>
      </c>
      <c r="O27" s="14">
        <f t="shared" si="9"/>
        <v>0.18</v>
      </c>
      <c r="P27" s="12">
        <f t="shared" si="4"/>
        <v>2023</v>
      </c>
      <c r="Q27" s="12">
        <f t="shared" si="5"/>
        <v>2</v>
      </c>
      <c r="R27" s="12" t="str">
        <f t="shared" si="14"/>
        <v>02</v>
      </c>
      <c r="S27" s="12" t="str">
        <f t="shared" si="15"/>
        <v>2023 - 02</v>
      </c>
    </row>
    <row r="28" spans="1:19" ht="14.25">
      <c r="A28" s="1"/>
      <c r="B28" s="2"/>
      <c r="C28" s="2"/>
      <c r="D28" s="2"/>
      <c r="E28" s="2"/>
      <c r="F28" s="9">
        <f t="shared" si="11"/>
      </c>
      <c r="G28" s="9">
        <f t="shared" si="12"/>
      </c>
      <c r="H28" s="48">
        <f t="shared" si="10"/>
      </c>
      <c r="I28" s="47"/>
      <c r="J28" s="47"/>
      <c r="K28" s="47"/>
      <c r="L28" s="18"/>
      <c r="M28" s="6"/>
      <c r="N28" s="13">
        <f t="shared" si="13"/>
      </c>
      <c r="O28" s="14">
        <f t="shared" si="9"/>
      </c>
      <c r="P28" s="12">
        <f t="shared" si="4"/>
      </c>
      <c r="Q28" s="12">
        <f t="shared" si="5"/>
      </c>
      <c r="R28" s="12" t="str">
        <f t="shared" si="14"/>
        <v> </v>
      </c>
      <c r="S28" s="12">
        <f t="shared" si="15"/>
      </c>
    </row>
    <row r="29" spans="1:19" ht="14.25">
      <c r="A29" s="1"/>
      <c r="B29" s="2"/>
      <c r="C29" s="2"/>
      <c r="D29" s="2"/>
      <c r="E29" s="2"/>
      <c r="F29" s="9">
        <f t="shared" si="11"/>
      </c>
      <c r="G29" s="9">
        <f t="shared" si="12"/>
      </c>
      <c r="H29" s="48">
        <f t="shared" si="10"/>
      </c>
      <c r="I29" s="47"/>
      <c r="J29" s="47"/>
      <c r="K29" s="47"/>
      <c r="L29" s="18"/>
      <c r="M29" s="6"/>
      <c r="N29" s="13">
        <f t="shared" si="13"/>
      </c>
      <c r="O29" s="14">
        <f t="shared" si="9"/>
      </c>
      <c r="P29" s="12">
        <f t="shared" si="4"/>
      </c>
      <c r="Q29" s="12">
        <f t="shared" si="5"/>
      </c>
      <c r="R29" s="12" t="str">
        <f t="shared" si="14"/>
        <v> </v>
      </c>
      <c r="S29" s="12">
        <f t="shared" si="15"/>
      </c>
    </row>
    <row r="30" spans="1:19" ht="14.25">
      <c r="A30" s="1"/>
      <c r="B30" s="2"/>
      <c r="C30" s="2"/>
      <c r="D30" s="2"/>
      <c r="E30" s="57"/>
      <c r="F30" s="9">
        <f t="shared" si="11"/>
      </c>
      <c r="G30" s="9">
        <f t="shared" si="12"/>
      </c>
      <c r="H30" s="48">
        <f t="shared" si="10"/>
      </c>
      <c r="I30" s="47"/>
      <c r="J30" s="47"/>
      <c r="K30" s="47"/>
      <c r="L30" s="18"/>
      <c r="M30" s="6"/>
      <c r="N30" s="13">
        <f t="shared" si="13"/>
      </c>
      <c r="O30" s="14">
        <f t="shared" si="9"/>
      </c>
      <c r="P30" s="12">
        <f t="shared" si="4"/>
      </c>
      <c r="Q30" s="12">
        <f t="shared" si="5"/>
      </c>
      <c r="R30" s="12" t="str">
        <f t="shared" si="14"/>
        <v> </v>
      </c>
      <c r="S30" s="12">
        <f t="shared" si="15"/>
      </c>
    </row>
    <row r="31" spans="1:19" s="54" customFormat="1" ht="14.25">
      <c r="A31" s="56"/>
      <c r="B31" s="57"/>
      <c r="C31" s="57"/>
      <c r="D31" s="57"/>
      <c r="E31" s="57"/>
      <c r="F31" s="48">
        <f t="shared" si="11"/>
      </c>
      <c r="G31" s="48">
        <f t="shared" si="12"/>
      </c>
      <c r="H31" s="48">
        <f t="shared" si="10"/>
      </c>
      <c r="I31" s="49"/>
      <c r="J31" s="49"/>
      <c r="K31" s="49"/>
      <c r="L31" s="50"/>
      <c r="M31" s="50"/>
      <c r="N31" s="51">
        <f t="shared" si="13"/>
      </c>
      <c r="O31" s="52">
        <f t="shared" si="9"/>
      </c>
      <c r="P31" s="53">
        <f t="shared" si="4"/>
      </c>
      <c r="Q31" s="53">
        <f t="shared" si="5"/>
      </c>
      <c r="R31" s="53" t="str">
        <f t="shared" si="14"/>
        <v> </v>
      </c>
      <c r="S31" s="53">
        <f t="shared" si="15"/>
      </c>
    </row>
    <row r="32" spans="1:19" ht="14.25">
      <c r="A32" s="1"/>
      <c r="B32" s="2"/>
      <c r="C32" s="2"/>
      <c r="D32" s="2"/>
      <c r="E32" s="2"/>
      <c r="F32" s="9">
        <f t="shared" si="11"/>
      </c>
      <c r="G32" s="9">
        <f t="shared" si="12"/>
      </c>
      <c r="H32" s="48">
        <f t="shared" si="10"/>
      </c>
      <c r="I32" s="49"/>
      <c r="J32" s="49"/>
      <c r="K32" s="49"/>
      <c r="L32" s="18"/>
      <c r="M32" s="6"/>
      <c r="N32" s="13">
        <f t="shared" si="13"/>
      </c>
      <c r="O32" s="14">
        <f t="shared" si="9"/>
      </c>
      <c r="P32" s="12">
        <f t="shared" si="4"/>
      </c>
      <c r="Q32" s="12">
        <f t="shared" si="5"/>
      </c>
      <c r="R32" s="12" t="str">
        <f t="shared" si="14"/>
        <v> </v>
      </c>
      <c r="S32" s="12">
        <f t="shared" si="15"/>
      </c>
    </row>
    <row r="33" spans="1:19" ht="14.25">
      <c r="A33" s="1"/>
      <c r="B33" s="2"/>
      <c r="C33" s="2"/>
      <c r="D33" s="2"/>
      <c r="E33" s="2"/>
      <c r="F33" s="9">
        <f t="shared" si="11"/>
      </c>
      <c r="G33" s="9">
        <f t="shared" si="12"/>
      </c>
      <c r="H33" s="48">
        <f t="shared" si="10"/>
      </c>
      <c r="I33" s="49"/>
      <c r="J33" s="49"/>
      <c r="K33" s="49"/>
      <c r="L33" s="18"/>
      <c r="M33" s="6"/>
      <c r="N33" s="13">
        <f t="shared" si="13"/>
      </c>
      <c r="O33" s="14">
        <f t="shared" si="9"/>
      </c>
      <c r="P33" s="12">
        <f t="shared" si="4"/>
      </c>
      <c r="Q33" s="12">
        <f t="shared" si="5"/>
      </c>
      <c r="R33" s="12" t="str">
        <f t="shared" si="14"/>
        <v> </v>
      </c>
      <c r="S33" s="12">
        <f t="shared" si="15"/>
      </c>
    </row>
    <row r="34" spans="1:19" ht="14.25">
      <c r="A34" s="1"/>
      <c r="B34" s="2"/>
      <c r="C34" s="2"/>
      <c r="D34" s="2"/>
      <c r="E34" s="2"/>
      <c r="F34" s="9">
        <f t="shared" si="11"/>
      </c>
      <c r="G34" s="9">
        <f t="shared" si="12"/>
      </c>
      <c r="H34" s="48">
        <f t="shared" si="10"/>
      </c>
      <c r="I34" s="47"/>
      <c r="J34" s="47"/>
      <c r="K34" s="47"/>
      <c r="L34" s="18"/>
      <c r="M34" s="6"/>
      <c r="N34" s="13">
        <f t="shared" si="13"/>
      </c>
      <c r="O34" s="14">
        <f t="shared" si="9"/>
      </c>
      <c r="P34" s="12">
        <f t="shared" si="4"/>
      </c>
      <c r="Q34" s="12">
        <f t="shared" si="5"/>
      </c>
      <c r="R34" s="12" t="str">
        <f t="shared" si="14"/>
        <v> </v>
      </c>
      <c r="S34" s="12">
        <f t="shared" si="15"/>
      </c>
    </row>
    <row r="35" spans="1:19" ht="14.25">
      <c r="A35" s="1"/>
      <c r="B35" s="2"/>
      <c r="C35" s="2"/>
      <c r="D35" s="2"/>
      <c r="E35" s="2"/>
      <c r="F35" s="9">
        <f t="shared" si="11"/>
      </c>
      <c r="G35" s="9">
        <f t="shared" si="12"/>
      </c>
      <c r="H35" s="48">
        <f t="shared" si="10"/>
      </c>
      <c r="I35" s="47"/>
      <c r="J35" s="47"/>
      <c r="K35" s="47"/>
      <c r="L35" s="18"/>
      <c r="M35" s="6"/>
      <c r="N35" s="13">
        <f t="shared" si="13"/>
      </c>
      <c r="O35" s="14">
        <f t="shared" si="9"/>
      </c>
      <c r="P35" s="12">
        <f t="shared" si="4"/>
      </c>
      <c r="Q35" s="12">
        <f t="shared" si="5"/>
      </c>
      <c r="R35" s="12" t="str">
        <f t="shared" si="14"/>
        <v> </v>
      </c>
      <c r="S35" s="12">
        <f t="shared" si="15"/>
      </c>
    </row>
    <row r="36" spans="1:19" ht="14.25">
      <c r="A36" s="1"/>
      <c r="B36" s="2"/>
      <c r="C36" s="2"/>
      <c r="D36" s="2"/>
      <c r="E36" s="2"/>
      <c r="F36" s="9">
        <f t="shared" si="11"/>
      </c>
      <c r="G36" s="9">
        <f t="shared" si="12"/>
      </c>
      <c r="H36" s="48">
        <f t="shared" si="10"/>
      </c>
      <c r="I36" s="47"/>
      <c r="J36" s="47"/>
      <c r="K36" s="47"/>
      <c r="L36" s="18"/>
      <c r="M36" s="6"/>
      <c r="N36" s="13">
        <f aca="true" t="shared" si="16" ref="N36:N67">IF(H36&lt;&gt;"",L36/H36,"")</f>
      </c>
      <c r="O36" s="14">
        <f t="shared" si="9"/>
      </c>
      <c r="P36" s="12">
        <f t="shared" si="4"/>
      </c>
      <c r="Q36" s="12">
        <f t="shared" si="5"/>
      </c>
      <c r="R36" s="12" t="str">
        <f t="shared" si="14"/>
        <v> </v>
      </c>
      <c r="S36" s="12">
        <f t="shared" si="15"/>
      </c>
    </row>
    <row r="37" spans="1:19" ht="14.25">
      <c r="A37" s="1"/>
      <c r="B37" s="2"/>
      <c r="C37" s="2"/>
      <c r="D37" s="2"/>
      <c r="E37" s="2"/>
      <c r="F37" s="9">
        <f t="shared" si="11"/>
      </c>
      <c r="G37" s="9">
        <f t="shared" si="12"/>
      </c>
      <c r="H37" s="48">
        <f t="shared" si="10"/>
      </c>
      <c r="I37" s="47"/>
      <c r="J37" s="47"/>
      <c r="K37" s="47"/>
      <c r="L37" s="18"/>
      <c r="M37" s="6"/>
      <c r="N37" s="13">
        <f t="shared" si="16"/>
      </c>
      <c r="O37" s="14">
        <f t="shared" si="9"/>
      </c>
      <c r="P37" s="12">
        <f t="shared" si="4"/>
      </c>
      <c r="Q37" s="12">
        <f t="shared" si="5"/>
      </c>
      <c r="R37" s="12" t="str">
        <f t="shared" si="14"/>
        <v> </v>
      </c>
      <c r="S37" s="12">
        <f t="shared" si="15"/>
      </c>
    </row>
    <row r="38" spans="1:19" ht="14.25">
      <c r="A38" s="1"/>
      <c r="B38" s="2"/>
      <c r="C38" s="2"/>
      <c r="D38" s="2"/>
      <c r="E38" s="2"/>
      <c r="F38" s="9">
        <f t="shared" si="11"/>
      </c>
      <c r="G38" s="9">
        <f t="shared" si="12"/>
      </c>
      <c r="H38" s="48">
        <f t="shared" si="10"/>
      </c>
      <c r="I38" s="47"/>
      <c r="J38" s="47"/>
      <c r="K38" s="47"/>
      <c r="L38" s="18"/>
      <c r="M38" s="6"/>
      <c r="N38" s="13">
        <f t="shared" si="16"/>
      </c>
      <c r="O38" s="14">
        <f t="shared" si="9"/>
      </c>
      <c r="P38" s="12">
        <f t="shared" si="4"/>
      </c>
      <c r="Q38" s="12">
        <f t="shared" si="5"/>
      </c>
      <c r="R38" s="12" t="str">
        <f t="shared" si="14"/>
        <v> </v>
      </c>
      <c r="S38" s="12">
        <f t="shared" si="15"/>
      </c>
    </row>
    <row r="39" spans="1:19" ht="14.25">
      <c r="A39" s="1"/>
      <c r="B39" s="2"/>
      <c r="C39" s="2"/>
      <c r="D39" s="2"/>
      <c r="E39" s="2"/>
      <c r="F39" s="9">
        <f t="shared" si="11"/>
      </c>
      <c r="G39" s="9">
        <f t="shared" si="12"/>
      </c>
      <c r="H39" s="48">
        <f t="shared" si="10"/>
      </c>
      <c r="I39" s="47"/>
      <c r="J39" s="47"/>
      <c r="K39" s="47"/>
      <c r="L39" s="18"/>
      <c r="M39" s="6"/>
      <c r="N39" s="13">
        <f t="shared" si="16"/>
      </c>
      <c r="O39" s="14">
        <f t="shared" si="9"/>
      </c>
      <c r="P39" s="12">
        <f t="shared" si="4"/>
      </c>
      <c r="Q39" s="12">
        <f t="shared" si="5"/>
      </c>
      <c r="R39" s="12" t="str">
        <f t="shared" si="14"/>
        <v> </v>
      </c>
      <c r="S39" s="12">
        <f t="shared" si="15"/>
      </c>
    </row>
    <row r="40" spans="1:19" ht="14.25">
      <c r="A40" s="1"/>
      <c r="B40" s="2"/>
      <c r="C40" s="2"/>
      <c r="D40" s="2"/>
      <c r="E40" s="2"/>
      <c r="F40" s="9">
        <f t="shared" si="11"/>
      </c>
      <c r="G40" s="9">
        <f t="shared" si="12"/>
      </c>
      <c r="H40" s="48">
        <f t="shared" si="10"/>
      </c>
      <c r="I40" s="47"/>
      <c r="J40" s="47"/>
      <c r="K40" s="47"/>
      <c r="L40" s="18"/>
      <c r="M40" s="6"/>
      <c r="N40" s="13">
        <f t="shared" si="16"/>
      </c>
      <c r="O40" s="14">
        <f t="shared" si="9"/>
      </c>
      <c r="P40" s="12">
        <f t="shared" si="4"/>
      </c>
      <c r="Q40" s="12">
        <f t="shared" si="5"/>
      </c>
      <c r="R40" s="12" t="str">
        <f t="shared" si="14"/>
        <v> </v>
      </c>
      <c r="S40" s="12">
        <f t="shared" si="15"/>
      </c>
    </row>
    <row r="41" spans="1:19" ht="14.25">
      <c r="A41" s="1"/>
      <c r="B41" s="2"/>
      <c r="C41" s="2"/>
      <c r="D41" s="2"/>
      <c r="E41" s="2"/>
      <c r="F41" s="9">
        <f t="shared" si="11"/>
      </c>
      <c r="G41" s="9">
        <f t="shared" si="12"/>
      </c>
      <c r="H41" s="48">
        <f t="shared" si="10"/>
      </c>
      <c r="I41" s="47"/>
      <c r="J41" s="47"/>
      <c r="K41" s="47"/>
      <c r="L41" s="18"/>
      <c r="M41" s="6"/>
      <c r="N41" s="13">
        <f t="shared" si="16"/>
      </c>
      <c r="O41" s="14">
        <f t="shared" si="9"/>
      </c>
      <c r="P41" s="12">
        <f t="shared" si="4"/>
      </c>
      <c r="Q41" s="12">
        <f t="shared" si="5"/>
      </c>
      <c r="R41" s="12" t="str">
        <f t="shared" si="14"/>
        <v> </v>
      </c>
      <c r="S41" s="12">
        <f t="shared" si="15"/>
      </c>
    </row>
    <row r="42" spans="1:19" ht="14.25">
      <c r="A42" s="1"/>
      <c r="B42" s="2"/>
      <c r="C42" s="2"/>
      <c r="D42" s="2"/>
      <c r="E42" s="2"/>
      <c r="F42" s="9">
        <f t="shared" si="11"/>
      </c>
      <c r="G42" s="9">
        <f t="shared" si="12"/>
      </c>
      <c r="H42" s="48">
        <f t="shared" si="10"/>
      </c>
      <c r="I42" s="47"/>
      <c r="J42" s="47"/>
      <c r="K42" s="47"/>
      <c r="L42" s="18"/>
      <c r="M42" s="6"/>
      <c r="N42" s="13">
        <f t="shared" si="16"/>
      </c>
      <c r="O42" s="14">
        <f t="shared" si="9"/>
      </c>
      <c r="P42" s="12">
        <f t="shared" si="4"/>
      </c>
      <c r="Q42" s="12">
        <f t="shared" si="5"/>
      </c>
      <c r="R42" s="12" t="str">
        <f t="shared" si="14"/>
        <v> </v>
      </c>
      <c r="S42" s="12">
        <f t="shared" si="15"/>
      </c>
    </row>
    <row r="43" spans="1:19" ht="14.25">
      <c r="A43" s="1"/>
      <c r="B43" s="2"/>
      <c r="C43" s="2"/>
      <c r="D43" s="2"/>
      <c r="E43" s="2"/>
      <c r="F43" s="9">
        <f t="shared" si="11"/>
      </c>
      <c r="G43" s="9">
        <f t="shared" si="12"/>
      </c>
      <c r="H43" s="48">
        <f t="shared" si="10"/>
      </c>
      <c r="I43" s="47"/>
      <c r="J43" s="47"/>
      <c r="K43" s="47"/>
      <c r="L43" s="18"/>
      <c r="M43" s="6"/>
      <c r="N43" s="13">
        <f t="shared" si="16"/>
      </c>
      <c r="O43" s="14">
        <f t="shared" si="9"/>
      </c>
      <c r="P43" s="12">
        <f t="shared" si="4"/>
      </c>
      <c r="Q43" s="12">
        <f t="shared" si="5"/>
      </c>
      <c r="R43" s="12" t="str">
        <f t="shared" si="14"/>
        <v> </v>
      </c>
      <c r="S43" s="12">
        <f t="shared" si="15"/>
      </c>
    </row>
    <row r="44" spans="1:19" ht="14.25">
      <c r="A44" s="1"/>
      <c r="B44" s="43"/>
      <c r="C44" s="43"/>
      <c r="D44" s="43"/>
      <c r="E44" s="43"/>
      <c r="F44" s="9">
        <f t="shared" si="11"/>
      </c>
      <c r="G44" s="9">
        <f t="shared" si="12"/>
      </c>
      <c r="H44" s="48">
        <f t="shared" si="10"/>
      </c>
      <c r="I44" s="55"/>
      <c r="J44" s="47"/>
      <c r="K44" s="47"/>
      <c r="L44" s="18"/>
      <c r="M44" s="6"/>
      <c r="N44" s="13">
        <f t="shared" si="16"/>
      </c>
      <c r="O44" s="14">
        <f t="shared" si="9"/>
      </c>
      <c r="P44" s="12">
        <f aca="true" t="shared" si="17" ref="P44:P73">IF(A44&lt;&gt;"",YEAR(A44),"")</f>
      </c>
      <c r="Q44" s="12">
        <f aca="true" t="shared" si="18" ref="Q44:Q73">IF(A44&lt;&gt;"",MONTH(A44),"")</f>
      </c>
      <c r="R44" s="12" t="str">
        <f t="shared" si="14"/>
        <v> </v>
      </c>
      <c r="S44" s="12">
        <f t="shared" si="15"/>
      </c>
    </row>
    <row r="45" spans="1:19" ht="14.25">
      <c r="A45" s="1"/>
      <c r="B45" s="43"/>
      <c r="C45" s="43"/>
      <c r="D45" s="43"/>
      <c r="E45" s="43"/>
      <c r="F45" s="9">
        <f t="shared" si="11"/>
      </c>
      <c r="G45" s="9">
        <f t="shared" si="12"/>
      </c>
      <c r="H45" s="48">
        <f t="shared" si="10"/>
      </c>
      <c r="I45" s="47"/>
      <c r="J45" s="47"/>
      <c r="K45" s="47"/>
      <c r="L45" s="18"/>
      <c r="M45" s="6"/>
      <c r="N45" s="13">
        <f t="shared" si="16"/>
      </c>
      <c r="O45" s="14">
        <f aca="true" t="shared" si="19" ref="O45:O76">IF(H45&lt;&gt;"",G45/(F45+G45),"")</f>
      </c>
      <c r="P45" s="12">
        <f t="shared" si="17"/>
      </c>
      <c r="Q45" s="12">
        <f t="shared" si="18"/>
      </c>
      <c r="R45" s="12" t="str">
        <f t="shared" si="14"/>
        <v> </v>
      </c>
      <c r="S45" s="12">
        <f t="shared" si="15"/>
      </c>
    </row>
    <row r="46" spans="1:19" ht="14.25">
      <c r="A46" s="1"/>
      <c r="B46" s="43"/>
      <c r="C46" s="43"/>
      <c r="D46" s="43"/>
      <c r="E46" s="43"/>
      <c r="F46" s="9">
        <f t="shared" si="11"/>
      </c>
      <c r="G46" s="9">
        <f t="shared" si="12"/>
      </c>
      <c r="H46" s="48">
        <f t="shared" si="10"/>
      </c>
      <c r="I46" s="47"/>
      <c r="J46" s="47"/>
      <c r="K46" s="47"/>
      <c r="L46" s="18"/>
      <c r="M46" s="6"/>
      <c r="N46" s="13">
        <f t="shared" si="16"/>
      </c>
      <c r="O46" s="14">
        <f t="shared" si="19"/>
      </c>
      <c r="P46" s="12">
        <f t="shared" si="17"/>
      </c>
      <c r="Q46" s="12">
        <f t="shared" si="18"/>
      </c>
      <c r="R46" s="12" t="str">
        <f t="shared" si="14"/>
        <v> </v>
      </c>
      <c r="S46" s="12">
        <f t="shared" si="15"/>
      </c>
    </row>
    <row r="47" spans="1:19" ht="14.25">
      <c r="A47" s="1"/>
      <c r="B47" s="43"/>
      <c r="C47" s="43"/>
      <c r="D47" s="43"/>
      <c r="E47" s="43"/>
      <c r="F47" s="43"/>
      <c r="G47" s="43"/>
      <c r="H47" s="48">
        <f t="shared" si="10"/>
      </c>
      <c r="I47" s="47"/>
      <c r="J47" s="47"/>
      <c r="K47" s="47"/>
      <c r="L47" s="18"/>
      <c r="M47" s="6"/>
      <c r="N47" s="13">
        <f t="shared" si="16"/>
      </c>
      <c r="O47" s="14">
        <f t="shared" si="19"/>
      </c>
      <c r="P47" s="12">
        <f t="shared" si="17"/>
      </c>
      <c r="Q47" s="12">
        <f t="shared" si="18"/>
      </c>
      <c r="R47" s="12" t="str">
        <f t="shared" si="14"/>
        <v> </v>
      </c>
      <c r="S47" s="12">
        <f t="shared" si="15"/>
      </c>
    </row>
    <row r="48" spans="1:19" ht="14.25">
      <c r="A48" s="1"/>
      <c r="B48" s="43"/>
      <c r="C48" s="43"/>
      <c r="D48" s="43"/>
      <c r="E48" s="43"/>
      <c r="F48" s="43"/>
      <c r="G48" s="43"/>
      <c r="H48" s="48">
        <f t="shared" si="10"/>
      </c>
      <c r="I48" s="47"/>
      <c r="J48" s="47"/>
      <c r="K48" s="47"/>
      <c r="L48" s="18"/>
      <c r="M48" s="6"/>
      <c r="N48" s="13">
        <f>IF(H48&lt;&gt;"",L48/H48,"")</f>
      </c>
      <c r="O48" s="14">
        <f t="shared" si="19"/>
      </c>
      <c r="P48" s="12">
        <f t="shared" si="17"/>
      </c>
      <c r="Q48" s="12">
        <f t="shared" si="18"/>
      </c>
      <c r="R48" s="12" t="str">
        <f>IF(Q48&gt;9,Q48&amp;" ","0"&amp;Q48&amp;"")</f>
        <v> </v>
      </c>
      <c r="S48" s="12">
        <f>IF(P48&lt;&gt;"",P48&amp;" - "&amp;R48,"")</f>
      </c>
    </row>
    <row r="49" spans="1:19" ht="14.25">
      <c r="A49" s="1"/>
      <c r="B49" s="43"/>
      <c r="C49" s="43"/>
      <c r="D49" s="43"/>
      <c r="E49" s="43"/>
      <c r="F49" s="43">
        <f aca="true" t="shared" si="20" ref="F49:F83">IF(A49&lt;&gt;"",B49+D49,"")</f>
      </c>
      <c r="G49" s="43">
        <f aca="true" t="shared" si="21" ref="G49:G83">IF(A49&lt;&gt;"",C49+E49,"")</f>
      </c>
      <c r="H49" s="48">
        <f t="shared" si="10"/>
      </c>
      <c r="I49" s="47"/>
      <c r="J49" s="47"/>
      <c r="K49" s="47"/>
      <c r="L49" s="18"/>
      <c r="M49" s="6"/>
      <c r="N49" s="13">
        <f t="shared" si="16"/>
      </c>
      <c r="O49" s="14">
        <f t="shared" si="19"/>
      </c>
      <c r="P49" s="12">
        <f t="shared" si="17"/>
      </c>
      <c r="Q49" s="12">
        <f t="shared" si="18"/>
      </c>
      <c r="R49" s="12" t="str">
        <f aca="true" t="shared" si="22" ref="R49:R80">IF(Q49&gt;9,Q49&amp;" ","0"&amp;Q49&amp;"")</f>
        <v> </v>
      </c>
      <c r="S49" s="12">
        <f aca="true" t="shared" si="23" ref="S49:S80">IF(P49&lt;&gt;"",P49&amp;" - "&amp;R49,"")</f>
      </c>
    </row>
    <row r="50" spans="1:19" ht="14.25">
      <c r="A50" s="1"/>
      <c r="B50" s="43"/>
      <c r="C50" s="43"/>
      <c r="D50" s="43"/>
      <c r="E50" s="43"/>
      <c r="F50" s="43">
        <f t="shared" si="20"/>
      </c>
      <c r="G50" s="43">
        <f t="shared" si="21"/>
      </c>
      <c r="H50" s="48">
        <f t="shared" si="10"/>
      </c>
      <c r="I50" s="47"/>
      <c r="J50" s="47"/>
      <c r="K50" s="47"/>
      <c r="L50" s="18"/>
      <c r="M50" s="6"/>
      <c r="N50" s="13">
        <f t="shared" si="16"/>
      </c>
      <c r="O50" s="14">
        <f t="shared" si="19"/>
      </c>
      <c r="P50" s="12">
        <f t="shared" si="17"/>
      </c>
      <c r="Q50" s="12">
        <f t="shared" si="18"/>
      </c>
      <c r="R50" s="12" t="str">
        <f t="shared" si="22"/>
        <v> </v>
      </c>
      <c r="S50" s="12">
        <f t="shared" si="23"/>
      </c>
    </row>
    <row r="51" spans="1:19" ht="14.25">
      <c r="A51" s="1"/>
      <c r="B51" s="43"/>
      <c r="C51" s="43"/>
      <c r="D51" s="43"/>
      <c r="E51" s="43"/>
      <c r="F51" s="43">
        <f t="shared" si="20"/>
      </c>
      <c r="G51" s="43">
        <f t="shared" si="21"/>
      </c>
      <c r="H51" s="48">
        <f t="shared" si="10"/>
      </c>
      <c r="I51" s="47"/>
      <c r="J51" s="47"/>
      <c r="K51" s="47"/>
      <c r="L51" s="18"/>
      <c r="M51" s="6"/>
      <c r="N51" s="13">
        <f t="shared" si="16"/>
      </c>
      <c r="O51" s="14">
        <f t="shared" si="19"/>
      </c>
      <c r="P51" s="12">
        <f t="shared" si="17"/>
      </c>
      <c r="Q51" s="12">
        <f t="shared" si="18"/>
      </c>
      <c r="R51" s="12" t="str">
        <f t="shared" si="22"/>
        <v> </v>
      </c>
      <c r="S51" s="12">
        <f t="shared" si="23"/>
      </c>
    </row>
    <row r="52" spans="1:19" ht="14.25">
      <c r="A52" s="1"/>
      <c r="B52" s="43"/>
      <c r="C52" s="43"/>
      <c r="D52" s="43"/>
      <c r="E52" s="43"/>
      <c r="F52" s="43">
        <f t="shared" si="20"/>
      </c>
      <c r="G52" s="43">
        <f t="shared" si="21"/>
      </c>
      <c r="H52" s="48">
        <f t="shared" si="10"/>
      </c>
      <c r="I52" s="47"/>
      <c r="J52" s="47"/>
      <c r="K52" s="47"/>
      <c r="L52" s="18"/>
      <c r="M52" s="6"/>
      <c r="N52" s="13">
        <f t="shared" si="16"/>
      </c>
      <c r="O52" s="14">
        <f t="shared" si="19"/>
      </c>
      <c r="P52" s="12">
        <f t="shared" si="17"/>
      </c>
      <c r="Q52" s="12">
        <f t="shared" si="18"/>
      </c>
      <c r="R52" s="12" t="str">
        <f t="shared" si="22"/>
        <v> </v>
      </c>
      <c r="S52" s="12">
        <f t="shared" si="23"/>
      </c>
    </row>
    <row r="53" spans="1:19" ht="14.25">
      <c r="A53" s="1"/>
      <c r="B53" s="43"/>
      <c r="C53" s="43"/>
      <c r="D53" s="43"/>
      <c r="E53" s="43"/>
      <c r="F53" s="43">
        <f t="shared" si="20"/>
      </c>
      <c r="G53" s="43">
        <f t="shared" si="21"/>
      </c>
      <c r="H53" s="48">
        <f t="shared" si="10"/>
      </c>
      <c r="I53" s="47"/>
      <c r="J53" s="47"/>
      <c r="K53" s="47"/>
      <c r="L53" s="18"/>
      <c r="M53" s="6"/>
      <c r="N53" s="13">
        <f t="shared" si="16"/>
      </c>
      <c r="O53" s="14">
        <f t="shared" si="19"/>
      </c>
      <c r="P53" s="12">
        <f t="shared" si="17"/>
      </c>
      <c r="Q53" s="12">
        <f t="shared" si="18"/>
      </c>
      <c r="R53" s="12" t="str">
        <f t="shared" si="22"/>
        <v> </v>
      </c>
      <c r="S53" s="12">
        <f t="shared" si="23"/>
      </c>
    </row>
    <row r="54" spans="1:19" ht="14.25">
      <c r="A54" s="1"/>
      <c r="B54" s="43"/>
      <c r="C54" s="43"/>
      <c r="D54" s="43"/>
      <c r="E54" s="43"/>
      <c r="F54" s="43">
        <f t="shared" si="20"/>
      </c>
      <c r="G54" s="43">
        <f t="shared" si="21"/>
      </c>
      <c r="H54" s="48">
        <f t="shared" si="10"/>
      </c>
      <c r="I54" s="47"/>
      <c r="J54" s="47"/>
      <c r="K54" s="47"/>
      <c r="L54" s="18"/>
      <c r="M54" s="6"/>
      <c r="N54" s="13">
        <f t="shared" si="16"/>
      </c>
      <c r="O54" s="14">
        <f t="shared" si="19"/>
      </c>
      <c r="P54" s="12">
        <f t="shared" si="17"/>
      </c>
      <c r="Q54" s="12">
        <f t="shared" si="18"/>
      </c>
      <c r="R54" s="12" t="str">
        <f t="shared" si="22"/>
        <v> </v>
      </c>
      <c r="S54" s="12">
        <f t="shared" si="23"/>
      </c>
    </row>
    <row r="55" spans="1:19" ht="14.25">
      <c r="A55" s="1"/>
      <c r="B55" s="43"/>
      <c r="C55" s="43"/>
      <c r="D55" s="43"/>
      <c r="E55" s="43"/>
      <c r="F55" s="43">
        <f t="shared" si="20"/>
      </c>
      <c r="G55" s="43">
        <f t="shared" si="21"/>
      </c>
      <c r="H55" s="48">
        <f t="shared" si="10"/>
      </c>
      <c r="I55" s="47"/>
      <c r="J55" s="47"/>
      <c r="K55" s="47"/>
      <c r="L55" s="18"/>
      <c r="M55" s="6"/>
      <c r="N55" s="13">
        <f t="shared" si="16"/>
      </c>
      <c r="O55" s="14">
        <f t="shared" si="19"/>
      </c>
      <c r="P55" s="12">
        <f t="shared" si="17"/>
      </c>
      <c r="Q55" s="12">
        <f t="shared" si="18"/>
      </c>
      <c r="R55" s="12" t="str">
        <f t="shared" si="22"/>
        <v> </v>
      </c>
      <c r="S55" s="12">
        <f t="shared" si="23"/>
      </c>
    </row>
    <row r="56" spans="1:19" ht="14.25">
      <c r="A56" s="1"/>
      <c r="B56" s="43"/>
      <c r="C56" s="43"/>
      <c r="D56" s="43"/>
      <c r="E56" s="43"/>
      <c r="F56" s="43">
        <f t="shared" si="20"/>
      </c>
      <c r="G56" s="43">
        <f t="shared" si="21"/>
      </c>
      <c r="H56" s="48">
        <f t="shared" si="10"/>
      </c>
      <c r="I56" s="47"/>
      <c r="J56" s="47"/>
      <c r="K56" s="47"/>
      <c r="L56" s="18"/>
      <c r="M56" s="6"/>
      <c r="N56" s="13">
        <f t="shared" si="16"/>
      </c>
      <c r="O56" s="14">
        <f t="shared" si="19"/>
      </c>
      <c r="P56" s="12">
        <f t="shared" si="17"/>
      </c>
      <c r="Q56" s="12">
        <f t="shared" si="18"/>
      </c>
      <c r="R56" s="12" t="str">
        <f t="shared" si="22"/>
        <v> </v>
      </c>
      <c r="S56" s="12">
        <f t="shared" si="23"/>
      </c>
    </row>
    <row r="57" spans="1:19" ht="14.25">
      <c r="A57" s="1"/>
      <c r="B57" s="43"/>
      <c r="C57" s="43"/>
      <c r="D57" s="43"/>
      <c r="E57" s="43"/>
      <c r="F57" s="43">
        <f t="shared" si="20"/>
      </c>
      <c r="G57" s="43">
        <f t="shared" si="21"/>
      </c>
      <c r="H57" s="48">
        <f t="shared" si="10"/>
      </c>
      <c r="I57" s="47"/>
      <c r="J57" s="47"/>
      <c r="K57" s="47"/>
      <c r="L57" s="18"/>
      <c r="M57" s="6"/>
      <c r="N57" s="13">
        <f t="shared" si="16"/>
      </c>
      <c r="O57" s="14">
        <f t="shared" si="19"/>
      </c>
      <c r="P57" s="12">
        <f t="shared" si="17"/>
      </c>
      <c r="Q57" s="12">
        <f t="shared" si="18"/>
      </c>
      <c r="R57" s="12" t="str">
        <f t="shared" si="22"/>
        <v> </v>
      </c>
      <c r="S57" s="12">
        <f t="shared" si="23"/>
      </c>
    </row>
    <row r="58" spans="1:19" ht="14.25">
      <c r="A58" s="1"/>
      <c r="B58" s="43"/>
      <c r="C58" s="43"/>
      <c r="D58" s="43"/>
      <c r="E58" s="43"/>
      <c r="F58" s="43">
        <f t="shared" si="20"/>
      </c>
      <c r="G58" s="43">
        <f t="shared" si="21"/>
      </c>
      <c r="H58" s="48">
        <f t="shared" si="10"/>
      </c>
      <c r="I58" s="47"/>
      <c r="J58" s="47"/>
      <c r="K58" s="47"/>
      <c r="L58" s="18"/>
      <c r="M58" s="6"/>
      <c r="N58" s="13">
        <f t="shared" si="16"/>
      </c>
      <c r="O58" s="14">
        <f t="shared" si="19"/>
      </c>
      <c r="P58" s="12">
        <f t="shared" si="17"/>
      </c>
      <c r="Q58" s="12">
        <f t="shared" si="18"/>
      </c>
      <c r="R58" s="12" t="str">
        <f t="shared" si="22"/>
        <v> </v>
      </c>
      <c r="S58" s="12">
        <f t="shared" si="23"/>
      </c>
    </row>
    <row r="59" spans="1:19" ht="14.25">
      <c r="A59" s="1"/>
      <c r="B59" s="43"/>
      <c r="C59" s="43"/>
      <c r="D59" s="43"/>
      <c r="E59" s="43"/>
      <c r="F59" s="43">
        <f t="shared" si="20"/>
      </c>
      <c r="G59" s="43">
        <f t="shared" si="21"/>
      </c>
      <c r="H59" s="48">
        <f t="shared" si="10"/>
      </c>
      <c r="I59" s="47"/>
      <c r="J59" s="47"/>
      <c r="K59" s="47"/>
      <c r="L59" s="18"/>
      <c r="M59" s="6"/>
      <c r="N59" s="13">
        <f t="shared" si="16"/>
      </c>
      <c r="O59" s="14">
        <f t="shared" si="19"/>
      </c>
      <c r="P59" s="12">
        <f t="shared" si="17"/>
      </c>
      <c r="Q59" s="12">
        <f t="shared" si="18"/>
      </c>
      <c r="R59" s="12" t="str">
        <f t="shared" si="22"/>
        <v> </v>
      </c>
      <c r="S59" s="12">
        <f t="shared" si="23"/>
      </c>
    </row>
    <row r="60" spans="1:19" ht="14.25">
      <c r="A60" s="1"/>
      <c r="B60" s="43"/>
      <c r="C60" s="43"/>
      <c r="D60" s="43"/>
      <c r="E60" s="43"/>
      <c r="F60" s="43">
        <f t="shared" si="20"/>
      </c>
      <c r="G60" s="43">
        <f t="shared" si="21"/>
      </c>
      <c r="H60" s="48">
        <f t="shared" si="10"/>
      </c>
      <c r="I60" s="47"/>
      <c r="J60" s="47"/>
      <c r="K60" s="47"/>
      <c r="L60" s="18"/>
      <c r="M60" s="6"/>
      <c r="N60" s="13">
        <f t="shared" si="16"/>
      </c>
      <c r="O60" s="14">
        <f t="shared" si="19"/>
      </c>
      <c r="P60" s="12">
        <f t="shared" si="17"/>
      </c>
      <c r="Q60" s="12">
        <f t="shared" si="18"/>
      </c>
      <c r="R60" s="12" t="str">
        <f t="shared" si="22"/>
        <v> </v>
      </c>
      <c r="S60" s="12">
        <f t="shared" si="23"/>
      </c>
    </row>
    <row r="61" spans="1:19" ht="14.25">
      <c r="A61" s="1"/>
      <c r="B61" s="43"/>
      <c r="C61" s="43"/>
      <c r="D61" s="43"/>
      <c r="E61" s="43"/>
      <c r="F61" s="43">
        <f t="shared" si="20"/>
      </c>
      <c r="G61" s="43">
        <f t="shared" si="21"/>
      </c>
      <c r="H61" s="48">
        <f t="shared" si="10"/>
      </c>
      <c r="I61" s="47"/>
      <c r="J61" s="47"/>
      <c r="K61" s="47"/>
      <c r="L61" s="18"/>
      <c r="M61" s="6"/>
      <c r="N61" s="13">
        <f t="shared" si="16"/>
      </c>
      <c r="O61" s="14">
        <f t="shared" si="19"/>
      </c>
      <c r="P61" s="12">
        <f t="shared" si="17"/>
      </c>
      <c r="Q61" s="12">
        <f t="shared" si="18"/>
      </c>
      <c r="R61" s="12" t="str">
        <f t="shared" si="22"/>
        <v> </v>
      </c>
      <c r="S61" s="12">
        <f t="shared" si="23"/>
      </c>
    </row>
    <row r="62" spans="1:19" ht="14.25">
      <c r="A62" s="1"/>
      <c r="B62" s="43"/>
      <c r="C62" s="43"/>
      <c r="D62" s="43"/>
      <c r="E62" s="43"/>
      <c r="F62" s="43">
        <f t="shared" si="20"/>
      </c>
      <c r="G62" s="43">
        <f t="shared" si="21"/>
      </c>
      <c r="H62" s="48">
        <f t="shared" si="10"/>
      </c>
      <c r="I62" s="47"/>
      <c r="J62" s="47"/>
      <c r="K62" s="47"/>
      <c r="L62" s="18"/>
      <c r="M62" s="6"/>
      <c r="N62" s="13">
        <f t="shared" si="16"/>
      </c>
      <c r="O62" s="14">
        <f t="shared" si="19"/>
      </c>
      <c r="P62" s="12">
        <f t="shared" si="17"/>
      </c>
      <c r="Q62" s="12">
        <f t="shared" si="18"/>
      </c>
      <c r="R62" s="12" t="str">
        <f t="shared" si="22"/>
        <v> </v>
      </c>
      <c r="S62" s="12">
        <f t="shared" si="23"/>
      </c>
    </row>
    <row r="63" spans="1:19" ht="14.25">
      <c r="A63" s="1"/>
      <c r="B63" s="43"/>
      <c r="C63" s="43"/>
      <c r="D63" s="43"/>
      <c r="E63" s="43"/>
      <c r="F63" s="43">
        <f t="shared" si="20"/>
      </c>
      <c r="G63" s="43">
        <f t="shared" si="21"/>
      </c>
      <c r="H63" s="48">
        <f t="shared" si="10"/>
      </c>
      <c r="I63" s="47"/>
      <c r="J63" s="47"/>
      <c r="K63" s="47"/>
      <c r="L63" s="18"/>
      <c r="M63" s="6"/>
      <c r="N63" s="13">
        <f t="shared" si="16"/>
      </c>
      <c r="O63" s="14">
        <f t="shared" si="19"/>
      </c>
      <c r="P63" s="12">
        <f t="shared" si="17"/>
      </c>
      <c r="Q63" s="12">
        <f t="shared" si="18"/>
      </c>
      <c r="R63" s="12" t="str">
        <f t="shared" si="22"/>
        <v> </v>
      </c>
      <c r="S63" s="12">
        <f t="shared" si="23"/>
      </c>
    </row>
    <row r="64" spans="1:19" ht="14.25">
      <c r="A64" s="1"/>
      <c r="B64" s="43"/>
      <c r="C64" s="43"/>
      <c r="D64" s="43"/>
      <c r="E64" s="43"/>
      <c r="F64" s="43">
        <f t="shared" si="20"/>
      </c>
      <c r="G64" s="43">
        <f t="shared" si="21"/>
      </c>
      <c r="H64" s="48">
        <f t="shared" si="10"/>
      </c>
      <c r="I64" s="47"/>
      <c r="J64" s="47"/>
      <c r="K64" s="47"/>
      <c r="L64" s="18"/>
      <c r="M64" s="6"/>
      <c r="N64" s="13">
        <f t="shared" si="16"/>
      </c>
      <c r="O64" s="14">
        <f t="shared" si="19"/>
      </c>
      <c r="P64" s="12">
        <f t="shared" si="17"/>
      </c>
      <c r="Q64" s="12">
        <f t="shared" si="18"/>
      </c>
      <c r="R64" s="12" t="str">
        <f t="shared" si="22"/>
        <v> </v>
      </c>
      <c r="S64" s="12">
        <f t="shared" si="23"/>
      </c>
    </row>
    <row r="65" spans="1:19" ht="14.25">
      <c r="A65" s="1"/>
      <c r="B65" s="43"/>
      <c r="C65" s="43"/>
      <c r="D65" s="43"/>
      <c r="E65" s="43"/>
      <c r="F65" s="43">
        <f t="shared" si="20"/>
      </c>
      <c r="G65" s="43">
        <f t="shared" si="21"/>
      </c>
      <c r="H65" s="48">
        <f t="shared" si="10"/>
      </c>
      <c r="I65" s="47"/>
      <c r="J65" s="47"/>
      <c r="K65" s="47"/>
      <c r="L65" s="18"/>
      <c r="M65" s="6"/>
      <c r="N65" s="13">
        <f t="shared" si="16"/>
      </c>
      <c r="O65" s="14">
        <f t="shared" si="19"/>
      </c>
      <c r="P65" s="12">
        <f t="shared" si="17"/>
      </c>
      <c r="Q65" s="12">
        <f t="shared" si="18"/>
      </c>
      <c r="R65" s="12" t="str">
        <f t="shared" si="22"/>
        <v> </v>
      </c>
      <c r="S65" s="12">
        <f t="shared" si="23"/>
      </c>
    </row>
    <row r="66" spans="1:19" ht="14.25">
      <c r="A66" s="1"/>
      <c r="B66" s="43"/>
      <c r="C66" s="43"/>
      <c r="D66" s="43"/>
      <c r="E66" s="43"/>
      <c r="F66" s="43">
        <f t="shared" si="20"/>
      </c>
      <c r="G66" s="43">
        <f t="shared" si="21"/>
      </c>
      <c r="H66" s="48">
        <f t="shared" si="10"/>
      </c>
      <c r="I66" s="47"/>
      <c r="J66" s="47"/>
      <c r="K66" s="47"/>
      <c r="L66" s="18"/>
      <c r="M66" s="6"/>
      <c r="N66" s="13">
        <f t="shared" si="16"/>
      </c>
      <c r="O66" s="14">
        <f t="shared" si="19"/>
      </c>
      <c r="P66" s="12">
        <f t="shared" si="17"/>
      </c>
      <c r="Q66" s="12">
        <f t="shared" si="18"/>
      </c>
      <c r="R66" s="12" t="str">
        <f t="shared" si="22"/>
        <v> </v>
      </c>
      <c r="S66" s="12">
        <f t="shared" si="23"/>
      </c>
    </row>
    <row r="67" spans="1:19" ht="14.25">
      <c r="A67" s="1"/>
      <c r="B67" s="43"/>
      <c r="C67" s="43"/>
      <c r="D67" s="43"/>
      <c r="E67" s="43"/>
      <c r="F67" s="43">
        <f t="shared" si="20"/>
      </c>
      <c r="G67" s="43">
        <f t="shared" si="21"/>
      </c>
      <c r="H67" s="48">
        <f t="shared" si="10"/>
      </c>
      <c r="I67" s="47"/>
      <c r="J67" s="47"/>
      <c r="K67" s="47"/>
      <c r="L67" s="18"/>
      <c r="M67" s="6"/>
      <c r="N67" s="13">
        <f t="shared" si="16"/>
      </c>
      <c r="O67" s="14">
        <f t="shared" si="19"/>
      </c>
      <c r="P67" s="12">
        <f t="shared" si="17"/>
      </c>
      <c r="Q67" s="12">
        <f t="shared" si="18"/>
      </c>
      <c r="R67" s="12" t="str">
        <f t="shared" si="22"/>
        <v> </v>
      </c>
      <c r="S67" s="12">
        <f t="shared" si="23"/>
      </c>
    </row>
    <row r="68" spans="1:19" ht="14.25">
      <c r="A68" s="1"/>
      <c r="B68" s="43"/>
      <c r="C68" s="43"/>
      <c r="D68" s="43"/>
      <c r="E68" s="43"/>
      <c r="F68" s="43">
        <f t="shared" si="20"/>
      </c>
      <c r="G68" s="43">
        <f t="shared" si="21"/>
      </c>
      <c r="H68" s="48">
        <f t="shared" si="10"/>
      </c>
      <c r="I68" s="47"/>
      <c r="J68" s="47"/>
      <c r="K68" s="47"/>
      <c r="L68" s="18"/>
      <c r="M68" s="6"/>
      <c r="N68" s="13">
        <f aca="true" t="shared" si="24" ref="N68:N83">IF(H68&lt;&gt;"",L68/H68,"")</f>
      </c>
      <c r="O68" s="14">
        <f t="shared" si="19"/>
      </c>
      <c r="P68" s="12">
        <f t="shared" si="17"/>
      </c>
      <c r="Q68" s="12">
        <f t="shared" si="18"/>
      </c>
      <c r="R68" s="12" t="str">
        <f t="shared" si="22"/>
        <v> </v>
      </c>
      <c r="S68" s="12">
        <f t="shared" si="23"/>
      </c>
    </row>
    <row r="69" spans="1:19" ht="14.25">
      <c r="A69" s="1"/>
      <c r="B69" s="43"/>
      <c r="C69" s="43"/>
      <c r="D69" s="43"/>
      <c r="E69" s="43"/>
      <c r="F69" s="43">
        <f t="shared" si="20"/>
      </c>
      <c r="G69" s="43">
        <f t="shared" si="21"/>
      </c>
      <c r="H69" s="48">
        <f t="shared" si="10"/>
      </c>
      <c r="I69" s="47"/>
      <c r="J69" s="47"/>
      <c r="K69" s="47"/>
      <c r="L69" s="18"/>
      <c r="M69" s="6"/>
      <c r="N69" s="13">
        <f t="shared" si="24"/>
      </c>
      <c r="O69" s="14">
        <f t="shared" si="19"/>
      </c>
      <c r="P69" s="12">
        <f t="shared" si="17"/>
      </c>
      <c r="Q69" s="12">
        <f t="shared" si="18"/>
      </c>
      <c r="R69" s="12" t="str">
        <f t="shared" si="22"/>
        <v> </v>
      </c>
      <c r="S69" s="12">
        <f t="shared" si="23"/>
      </c>
    </row>
    <row r="70" spans="1:19" ht="14.25">
      <c r="A70" s="1"/>
      <c r="B70" s="43"/>
      <c r="C70" s="43"/>
      <c r="D70" s="43"/>
      <c r="E70" s="43"/>
      <c r="F70" s="43">
        <f t="shared" si="20"/>
      </c>
      <c r="G70" s="43">
        <f t="shared" si="21"/>
      </c>
      <c r="H70" s="48">
        <f t="shared" si="10"/>
      </c>
      <c r="I70" s="47"/>
      <c r="J70" s="47"/>
      <c r="K70" s="47"/>
      <c r="L70" s="18"/>
      <c r="M70" s="6"/>
      <c r="N70" s="13">
        <f t="shared" si="24"/>
      </c>
      <c r="O70" s="14">
        <f t="shared" si="19"/>
      </c>
      <c r="P70" s="12">
        <f t="shared" si="17"/>
      </c>
      <c r="Q70" s="12">
        <f t="shared" si="18"/>
      </c>
      <c r="R70" s="12" t="str">
        <f t="shared" si="22"/>
        <v> </v>
      </c>
      <c r="S70" s="12">
        <f t="shared" si="23"/>
      </c>
    </row>
    <row r="71" spans="1:19" ht="14.25">
      <c r="A71" s="1"/>
      <c r="B71" s="43"/>
      <c r="C71" s="43"/>
      <c r="D71" s="43"/>
      <c r="E71" s="43"/>
      <c r="F71" s="43">
        <f t="shared" si="20"/>
      </c>
      <c r="G71" s="43">
        <f t="shared" si="21"/>
      </c>
      <c r="H71" s="48">
        <f t="shared" si="10"/>
      </c>
      <c r="I71" s="47"/>
      <c r="J71" s="47"/>
      <c r="K71" s="47"/>
      <c r="L71" s="18"/>
      <c r="M71" s="6"/>
      <c r="N71" s="13">
        <f t="shared" si="24"/>
      </c>
      <c r="O71" s="14">
        <f t="shared" si="19"/>
      </c>
      <c r="P71" s="12">
        <f t="shared" si="17"/>
      </c>
      <c r="Q71" s="12">
        <f t="shared" si="18"/>
      </c>
      <c r="R71" s="12" t="str">
        <f t="shared" si="22"/>
        <v> </v>
      </c>
      <c r="S71" s="12">
        <f t="shared" si="23"/>
      </c>
    </row>
    <row r="72" spans="1:19" ht="14.25">
      <c r="A72" s="1"/>
      <c r="B72" s="43"/>
      <c r="C72" s="43"/>
      <c r="D72" s="43"/>
      <c r="E72" s="43"/>
      <c r="F72" s="43">
        <f t="shared" si="20"/>
      </c>
      <c r="G72" s="43">
        <f t="shared" si="21"/>
      </c>
      <c r="H72" s="48">
        <f t="shared" si="10"/>
      </c>
      <c r="I72" s="47"/>
      <c r="J72" s="47"/>
      <c r="K72" s="47"/>
      <c r="L72" s="18"/>
      <c r="M72" s="6"/>
      <c r="N72" s="13">
        <f t="shared" si="24"/>
      </c>
      <c r="O72" s="14">
        <f t="shared" si="19"/>
      </c>
      <c r="P72" s="12">
        <f t="shared" si="17"/>
      </c>
      <c r="Q72" s="12">
        <f t="shared" si="18"/>
      </c>
      <c r="R72" s="12" t="str">
        <f t="shared" si="22"/>
        <v> </v>
      </c>
      <c r="S72" s="12">
        <f t="shared" si="23"/>
      </c>
    </row>
    <row r="73" spans="1:19" ht="14.25">
      <c r="A73" s="1"/>
      <c r="B73" s="43"/>
      <c r="C73" s="43"/>
      <c r="D73" s="43"/>
      <c r="E73" s="43"/>
      <c r="F73" s="43">
        <f t="shared" si="20"/>
      </c>
      <c r="G73" s="43">
        <f t="shared" si="21"/>
      </c>
      <c r="H73" s="48">
        <f t="shared" si="10"/>
      </c>
      <c r="I73" s="47"/>
      <c r="J73" s="47"/>
      <c r="K73" s="47"/>
      <c r="L73" s="18"/>
      <c r="M73" s="6"/>
      <c r="N73" s="13">
        <f t="shared" si="24"/>
      </c>
      <c r="O73" s="14">
        <f t="shared" si="19"/>
      </c>
      <c r="P73" s="12">
        <f t="shared" si="17"/>
      </c>
      <c r="Q73" s="12">
        <f t="shared" si="18"/>
      </c>
      <c r="R73" s="12" t="str">
        <f t="shared" si="22"/>
        <v> </v>
      </c>
      <c r="S73" s="12">
        <f t="shared" si="23"/>
      </c>
    </row>
    <row r="74" spans="1:19" ht="14.25">
      <c r="A74" s="1"/>
      <c r="B74" s="43"/>
      <c r="C74" s="43"/>
      <c r="D74" s="43"/>
      <c r="E74" s="43"/>
      <c r="F74" s="43">
        <f t="shared" si="20"/>
      </c>
      <c r="G74" s="43">
        <f t="shared" si="21"/>
      </c>
      <c r="H74" s="48">
        <f t="shared" si="10"/>
      </c>
      <c r="I74" s="47"/>
      <c r="J74" s="47"/>
      <c r="K74" s="47"/>
      <c r="L74" s="18"/>
      <c r="M74" s="6"/>
      <c r="N74" s="13">
        <f t="shared" si="24"/>
      </c>
      <c r="O74" s="14">
        <f t="shared" si="19"/>
      </c>
      <c r="P74" s="12">
        <f aca="true" t="shared" si="25" ref="P74:P84">IF(A74&lt;&gt;"",YEAR(A74),"")</f>
      </c>
      <c r="Q74" s="12">
        <f aca="true" t="shared" si="26" ref="Q74:Q84">IF(A74&lt;&gt;"",MONTH(A74),"")</f>
      </c>
      <c r="R74" s="12" t="str">
        <f t="shared" si="22"/>
        <v> </v>
      </c>
      <c r="S74" s="12">
        <f t="shared" si="23"/>
      </c>
    </row>
    <row r="75" spans="1:19" ht="14.25">
      <c r="A75" s="1"/>
      <c r="B75" s="43"/>
      <c r="C75" s="43"/>
      <c r="D75" s="43"/>
      <c r="E75" s="43"/>
      <c r="F75" s="43">
        <f t="shared" si="20"/>
      </c>
      <c r="G75" s="43">
        <f t="shared" si="21"/>
      </c>
      <c r="H75" s="48">
        <f t="shared" si="10"/>
      </c>
      <c r="I75" s="47"/>
      <c r="J75" s="47"/>
      <c r="K75" s="47"/>
      <c r="L75" s="18"/>
      <c r="M75" s="6"/>
      <c r="N75" s="13">
        <f t="shared" si="24"/>
      </c>
      <c r="O75" s="14">
        <f t="shared" si="19"/>
      </c>
      <c r="P75" s="12">
        <f t="shared" si="25"/>
      </c>
      <c r="Q75" s="12">
        <f t="shared" si="26"/>
      </c>
      <c r="R75" s="12" t="str">
        <f t="shared" si="22"/>
        <v> </v>
      </c>
      <c r="S75" s="12">
        <f t="shared" si="23"/>
      </c>
    </row>
    <row r="76" spans="1:19" ht="14.25">
      <c r="A76" s="1"/>
      <c r="B76" s="43"/>
      <c r="C76" s="43"/>
      <c r="D76" s="43"/>
      <c r="E76" s="43"/>
      <c r="F76" s="43">
        <f t="shared" si="20"/>
      </c>
      <c r="G76" s="43">
        <f t="shared" si="21"/>
      </c>
      <c r="H76" s="48">
        <f t="shared" si="10"/>
      </c>
      <c r="I76" s="47"/>
      <c r="J76" s="47"/>
      <c r="K76" s="47"/>
      <c r="L76" s="18"/>
      <c r="M76" s="6"/>
      <c r="N76" s="13">
        <f t="shared" si="24"/>
      </c>
      <c r="O76" s="14">
        <f t="shared" si="19"/>
      </c>
      <c r="P76" s="12">
        <f t="shared" si="25"/>
      </c>
      <c r="Q76" s="12">
        <f t="shared" si="26"/>
      </c>
      <c r="R76" s="12" t="str">
        <f t="shared" si="22"/>
        <v> </v>
      </c>
      <c r="S76" s="12">
        <f t="shared" si="23"/>
      </c>
    </row>
    <row r="77" spans="1:19" ht="14.25">
      <c r="A77" s="1"/>
      <c r="B77" s="43"/>
      <c r="C77" s="43"/>
      <c r="D77" s="43"/>
      <c r="E77" s="43"/>
      <c r="F77" s="43">
        <f t="shared" si="20"/>
      </c>
      <c r="G77" s="43">
        <f t="shared" si="21"/>
      </c>
      <c r="H77" s="48">
        <f t="shared" si="10"/>
      </c>
      <c r="I77" s="47"/>
      <c r="J77" s="47"/>
      <c r="K77" s="47"/>
      <c r="L77" s="18"/>
      <c r="M77" s="6"/>
      <c r="N77" s="13">
        <f t="shared" si="24"/>
      </c>
      <c r="O77" s="14">
        <f aca="true" t="shared" si="27" ref="O77:O83">IF(H77&lt;&gt;"",G77/(F77+G77),"")</f>
      </c>
      <c r="P77" s="12">
        <f t="shared" si="25"/>
      </c>
      <c r="Q77" s="12">
        <f t="shared" si="26"/>
      </c>
      <c r="R77" s="12" t="str">
        <f t="shared" si="22"/>
        <v> </v>
      </c>
      <c r="S77" s="12">
        <f t="shared" si="23"/>
      </c>
    </row>
    <row r="78" spans="1:19" ht="14.25">
      <c r="A78" s="1"/>
      <c r="B78" s="43"/>
      <c r="C78" s="43"/>
      <c r="D78" s="43"/>
      <c r="E78" s="43"/>
      <c r="F78" s="43">
        <f t="shared" si="20"/>
      </c>
      <c r="G78" s="43">
        <f t="shared" si="21"/>
      </c>
      <c r="H78" s="48">
        <f aca="true" t="shared" si="28" ref="H78:H85">IF(F78&lt;&gt;"",F78+G78,"")</f>
      </c>
      <c r="I78" s="47"/>
      <c r="J78" s="47"/>
      <c r="K78" s="47"/>
      <c r="L78" s="18"/>
      <c r="M78" s="6"/>
      <c r="N78" s="13">
        <f t="shared" si="24"/>
      </c>
      <c r="O78" s="14">
        <f t="shared" si="27"/>
      </c>
      <c r="P78" s="12">
        <f t="shared" si="25"/>
      </c>
      <c r="Q78" s="12">
        <f t="shared" si="26"/>
      </c>
      <c r="R78" s="12" t="str">
        <f t="shared" si="22"/>
        <v> </v>
      </c>
      <c r="S78" s="12">
        <f t="shared" si="23"/>
      </c>
    </row>
    <row r="79" spans="1:19" ht="14.25">
      <c r="A79" s="1"/>
      <c r="B79" s="43"/>
      <c r="C79" s="43"/>
      <c r="D79" s="43"/>
      <c r="E79" s="43"/>
      <c r="F79" s="43">
        <f t="shared" si="20"/>
      </c>
      <c r="G79" s="43">
        <f t="shared" si="21"/>
      </c>
      <c r="H79" s="48">
        <f t="shared" si="28"/>
      </c>
      <c r="I79" s="47"/>
      <c r="J79" s="47"/>
      <c r="K79" s="47"/>
      <c r="L79" s="18"/>
      <c r="M79" s="6"/>
      <c r="N79" s="13">
        <f t="shared" si="24"/>
      </c>
      <c r="O79" s="14">
        <f t="shared" si="27"/>
      </c>
      <c r="P79" s="12">
        <f t="shared" si="25"/>
      </c>
      <c r="Q79" s="12">
        <f t="shared" si="26"/>
      </c>
      <c r="R79" s="12" t="str">
        <f t="shared" si="22"/>
        <v> </v>
      </c>
      <c r="S79" s="12">
        <f t="shared" si="23"/>
      </c>
    </row>
    <row r="80" spans="1:19" ht="14.25">
      <c r="A80" s="1"/>
      <c r="B80" s="43"/>
      <c r="C80" s="43"/>
      <c r="D80" s="43"/>
      <c r="E80" s="43"/>
      <c r="F80" s="43">
        <f t="shared" si="20"/>
      </c>
      <c r="G80" s="43">
        <f t="shared" si="21"/>
      </c>
      <c r="H80" s="48">
        <f t="shared" si="28"/>
      </c>
      <c r="I80" s="47"/>
      <c r="J80" s="47"/>
      <c r="K80" s="47"/>
      <c r="L80" s="18"/>
      <c r="M80" s="6"/>
      <c r="N80" s="13">
        <f t="shared" si="24"/>
      </c>
      <c r="O80" s="14">
        <f t="shared" si="27"/>
      </c>
      <c r="P80" s="12">
        <f t="shared" si="25"/>
      </c>
      <c r="Q80" s="12">
        <f t="shared" si="26"/>
      </c>
      <c r="R80" s="12" t="str">
        <f t="shared" si="22"/>
        <v> </v>
      </c>
      <c r="S80" s="12">
        <f t="shared" si="23"/>
      </c>
    </row>
    <row r="81" spans="1:19" ht="14.25">
      <c r="A81" s="1"/>
      <c r="B81" s="43"/>
      <c r="C81" s="43"/>
      <c r="D81" s="43"/>
      <c r="E81" s="43"/>
      <c r="F81" s="43">
        <f t="shared" si="20"/>
      </c>
      <c r="G81" s="43">
        <f t="shared" si="21"/>
      </c>
      <c r="H81" s="48">
        <f t="shared" si="28"/>
      </c>
      <c r="I81" s="47"/>
      <c r="J81" s="47"/>
      <c r="K81" s="47"/>
      <c r="L81" s="18"/>
      <c r="M81" s="6"/>
      <c r="N81" s="13">
        <f t="shared" si="24"/>
      </c>
      <c r="O81" s="14">
        <f t="shared" si="27"/>
      </c>
      <c r="P81" s="12">
        <f t="shared" si="25"/>
      </c>
      <c r="Q81" s="12">
        <f t="shared" si="26"/>
      </c>
      <c r="R81" s="12" t="str">
        <f>IF(Q81&gt;9,Q81&amp;" ","0"&amp;Q81&amp;"")</f>
        <v> </v>
      </c>
      <c r="S81" s="12">
        <f>IF(P81&lt;&gt;"",P81&amp;" - "&amp;R81,"")</f>
      </c>
    </row>
    <row r="82" spans="1:19" ht="14.25">
      <c r="A82" s="1"/>
      <c r="B82" s="43"/>
      <c r="C82" s="43"/>
      <c r="D82" s="43"/>
      <c r="E82" s="43"/>
      <c r="F82" s="43">
        <f t="shared" si="20"/>
      </c>
      <c r="G82" s="43">
        <f t="shared" si="21"/>
      </c>
      <c r="H82" s="48">
        <f t="shared" si="28"/>
      </c>
      <c r="I82" s="47"/>
      <c r="J82" s="47"/>
      <c r="K82" s="47"/>
      <c r="L82" s="18"/>
      <c r="M82" s="6"/>
      <c r="N82" s="13">
        <f t="shared" si="24"/>
      </c>
      <c r="O82" s="14">
        <f t="shared" si="27"/>
      </c>
      <c r="P82" s="12">
        <f t="shared" si="25"/>
      </c>
      <c r="Q82" s="12">
        <f t="shared" si="26"/>
      </c>
      <c r="R82" s="12" t="str">
        <f>IF(Q82&gt;9,Q82&amp;" ","0"&amp;Q82&amp;"")</f>
        <v> </v>
      </c>
      <c r="S82" s="12">
        <f>IF(P82&lt;&gt;"",P82&amp;" - "&amp;R82,"")</f>
      </c>
    </row>
    <row r="83" spans="1:19" ht="14.25">
      <c r="A83" s="1"/>
      <c r="B83" s="43"/>
      <c r="C83" s="43"/>
      <c r="D83" s="43"/>
      <c r="E83" s="43"/>
      <c r="F83" s="43">
        <f t="shared" si="20"/>
      </c>
      <c r="G83" s="43">
        <f t="shared" si="21"/>
      </c>
      <c r="H83" s="48">
        <f t="shared" si="28"/>
      </c>
      <c r="I83" s="47"/>
      <c r="J83" s="47"/>
      <c r="K83" s="47"/>
      <c r="L83" s="18"/>
      <c r="M83" s="6"/>
      <c r="N83" s="13">
        <f t="shared" si="24"/>
      </c>
      <c r="O83" s="14">
        <f t="shared" si="27"/>
      </c>
      <c r="P83" s="12">
        <f t="shared" si="25"/>
      </c>
      <c r="Q83" s="12">
        <f t="shared" si="26"/>
      </c>
      <c r="R83" s="12" t="str">
        <f>IF(Q83&gt;9,Q83&amp;" ","0"&amp;Q83&amp;"")</f>
        <v> </v>
      </c>
      <c r="S83" s="12">
        <f>IF(P83&lt;&gt;"",P83&amp;" - "&amp;R83,"")</f>
      </c>
    </row>
    <row r="84" spans="8:19" ht="14.25">
      <c r="H84" s="48">
        <f t="shared" si="28"/>
      </c>
      <c r="P84" s="12">
        <f t="shared" si="25"/>
      </c>
      <c r="Q84" s="12">
        <f t="shared" si="26"/>
      </c>
      <c r="R84" s="12" t="str">
        <f>IF(Q84&gt;9,Q84&amp;" ","0"&amp;Q84&amp;"")</f>
        <v> </v>
      </c>
      <c r="S84" s="12">
        <f>IF(P84&lt;&gt;"",P84&amp;" - "&amp;R84,"")</f>
      </c>
    </row>
    <row r="85" ht="14.25">
      <c r="H85" s="48">
        <f t="shared" si="28"/>
      </c>
    </row>
  </sheetData>
  <sheetProtection/>
  <autoFilter ref="A1:S8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B7"/>
  <sheetViews>
    <sheetView showGridLines="0" zoomScalePageLayoutView="0" workbookViewId="0" topLeftCell="A1">
      <selection activeCell="B5" sqref="B5"/>
    </sheetView>
  </sheetViews>
  <sheetFormatPr defaultColWidth="11.421875" defaultRowHeight="15"/>
  <cols>
    <col min="1" max="1" width="11.8515625" style="0" bestFit="1" customWidth="1"/>
    <col min="2" max="2" width="10.7109375" style="0" bestFit="1" customWidth="1"/>
    <col min="3" max="5" width="11.7109375" style="0" customWidth="1"/>
    <col min="6" max="6" width="11.7109375" style="0" bestFit="1" customWidth="1"/>
  </cols>
  <sheetData>
    <row r="3" spans="1:2" ht="14.25">
      <c r="A3" s="15" t="s">
        <v>1</v>
      </c>
      <c r="B3" t="s">
        <v>20</v>
      </c>
    </row>
    <row r="4" spans="1:2" ht="14.25">
      <c r="A4">
        <v>2021</v>
      </c>
      <c r="B4" s="7">
        <v>28369</v>
      </c>
    </row>
    <row r="5" spans="1:2" ht="14.25">
      <c r="A5">
        <v>2022</v>
      </c>
      <c r="B5" s="7">
        <v>39293</v>
      </c>
    </row>
    <row r="6" spans="1:2" ht="14.25">
      <c r="A6">
        <v>2023</v>
      </c>
      <c r="B6" s="7">
        <v>8310</v>
      </c>
    </row>
    <row r="7" spans="1:2" ht="14.25">
      <c r="A7" t="s">
        <v>19</v>
      </c>
      <c r="B7" s="7">
        <v>75972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3:D19"/>
  <sheetViews>
    <sheetView showGridLines="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11.421875" defaultRowHeight="15"/>
  <cols>
    <col min="1" max="1" width="14.28125" style="0" bestFit="1" customWidth="1"/>
    <col min="2" max="2" width="9.00390625" style="0" bestFit="1" customWidth="1"/>
    <col min="3" max="3" width="18.421875" style="0" bestFit="1" customWidth="1"/>
    <col min="4" max="5" width="17.8515625" style="0" bestFit="1" customWidth="1"/>
    <col min="6" max="7" width="9.57421875" style="0" bestFit="1" customWidth="1"/>
    <col min="8" max="8" width="10.7109375" style="0" bestFit="1" customWidth="1"/>
    <col min="9" max="20" width="9.57421875" style="0" bestFit="1" customWidth="1"/>
    <col min="21" max="21" width="10.7109375" style="0" bestFit="1" customWidth="1"/>
    <col min="22" max="22" width="9.57421875" style="0" bestFit="1" customWidth="1"/>
    <col min="23" max="23" width="9.7109375" style="0" bestFit="1" customWidth="1"/>
    <col min="24" max="24" width="12.28125" style="0" bestFit="1" customWidth="1"/>
  </cols>
  <sheetData>
    <row r="3" spans="1:4" ht="14.25">
      <c r="A3" s="15" t="s">
        <v>1</v>
      </c>
      <c r="B3" s="15" t="s">
        <v>4</v>
      </c>
      <c r="C3" t="s">
        <v>55</v>
      </c>
      <c r="D3" t="s">
        <v>56</v>
      </c>
    </row>
    <row r="4" spans="1:4" ht="14.25">
      <c r="A4">
        <v>2022</v>
      </c>
      <c r="B4" t="s">
        <v>48</v>
      </c>
      <c r="C4" s="7">
        <v>611</v>
      </c>
      <c r="D4" s="7">
        <v>3085</v>
      </c>
    </row>
    <row r="5" spans="2:4" ht="14.25">
      <c r="B5" t="s">
        <v>49</v>
      </c>
      <c r="C5" s="7">
        <v>484</v>
      </c>
      <c r="D5" s="7">
        <v>2179</v>
      </c>
    </row>
    <row r="6" spans="2:4" ht="14.25">
      <c r="B6" t="s">
        <v>50</v>
      </c>
      <c r="C6" s="7">
        <v>473</v>
      </c>
      <c r="D6" s="7">
        <v>2011</v>
      </c>
    </row>
    <row r="7" spans="2:4" ht="14.25">
      <c r="B7" t="s">
        <v>32</v>
      </c>
      <c r="C7" s="7">
        <v>416</v>
      </c>
      <c r="D7" s="7">
        <v>2960</v>
      </c>
    </row>
    <row r="8" spans="2:4" ht="14.25">
      <c r="B8" t="s">
        <v>33</v>
      </c>
      <c r="C8" s="7">
        <v>410</v>
      </c>
      <c r="D8" s="7">
        <v>2910</v>
      </c>
    </row>
    <row r="9" spans="2:4" ht="14.25">
      <c r="B9" t="s">
        <v>34</v>
      </c>
      <c r="C9" s="7">
        <v>395</v>
      </c>
      <c r="D9" s="7">
        <v>2588</v>
      </c>
    </row>
    <row r="10" spans="2:4" ht="14.25">
      <c r="B10" t="s">
        <v>35</v>
      </c>
      <c r="C10" s="7">
        <v>437</v>
      </c>
      <c r="D10" s="7">
        <v>3234</v>
      </c>
    </row>
    <row r="11" spans="2:4" ht="14.25">
      <c r="B11" t="s">
        <v>36</v>
      </c>
      <c r="C11" s="7">
        <v>506</v>
      </c>
      <c r="D11" s="7">
        <v>1605</v>
      </c>
    </row>
    <row r="12" spans="2:4" ht="14.25">
      <c r="B12" t="s">
        <v>37</v>
      </c>
      <c r="C12" s="7">
        <v>596</v>
      </c>
      <c r="D12" s="7">
        <v>3596</v>
      </c>
    </row>
    <row r="13" spans="2:4" ht="14.25">
      <c r="B13" t="s">
        <v>38</v>
      </c>
      <c r="C13" s="7">
        <v>621</v>
      </c>
      <c r="D13" s="7">
        <v>2930</v>
      </c>
    </row>
    <row r="14" spans="2:4" ht="14.25">
      <c r="B14" t="s">
        <v>39</v>
      </c>
      <c r="C14" s="7">
        <v>605</v>
      </c>
      <c r="D14" s="7">
        <v>2936</v>
      </c>
    </row>
    <row r="15" spans="2:4" ht="14.25">
      <c r="B15" t="s">
        <v>40</v>
      </c>
      <c r="C15" s="7">
        <v>673</v>
      </c>
      <c r="D15" s="7">
        <v>3032</v>
      </c>
    </row>
    <row r="16" spans="1:4" ht="14.25">
      <c r="A16" t="s">
        <v>43</v>
      </c>
      <c r="C16" s="7">
        <v>6227</v>
      </c>
      <c r="D16" s="7">
        <v>33066</v>
      </c>
    </row>
    <row r="17" spans="1:4" ht="14.25">
      <c r="A17">
        <v>2023</v>
      </c>
      <c r="B17" t="s">
        <v>48</v>
      </c>
      <c r="C17" s="7">
        <v>837.9</v>
      </c>
      <c r="D17" s="7">
        <v>3817.1</v>
      </c>
    </row>
    <row r="18" spans="2:4" ht="14.25">
      <c r="B18" t="s">
        <v>49</v>
      </c>
      <c r="C18" s="7">
        <v>657.9</v>
      </c>
      <c r="D18" s="7">
        <v>2997.1</v>
      </c>
    </row>
    <row r="19" spans="1:4" ht="14.25">
      <c r="A19" t="s">
        <v>52</v>
      </c>
      <c r="C19" s="7">
        <v>1495.8</v>
      </c>
      <c r="D19" s="7">
        <v>6814.2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1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" sqref="E10"/>
    </sheetView>
  </sheetViews>
  <sheetFormatPr defaultColWidth="11.421875" defaultRowHeight="15"/>
  <cols>
    <col min="1" max="1" width="13.421875" style="0" bestFit="1" customWidth="1"/>
    <col min="2" max="3" width="10.7109375" style="0" bestFit="1" customWidth="1"/>
    <col min="4" max="4" width="9.7109375" style="0" bestFit="1" customWidth="1"/>
    <col min="5" max="6" width="10.7109375" style="0" bestFit="1" customWidth="1"/>
    <col min="7" max="9" width="14.28125" style="0" bestFit="1" customWidth="1"/>
    <col min="10" max="10" width="29.00390625" style="0" bestFit="1" customWidth="1"/>
    <col min="11" max="11" width="28.57421875" style="0" bestFit="1" customWidth="1"/>
    <col min="12" max="20" width="9.57421875" style="0" bestFit="1" customWidth="1"/>
    <col min="21" max="21" width="10.7109375" style="0" bestFit="1" customWidth="1"/>
    <col min="22" max="22" width="9.57421875" style="0" bestFit="1" customWidth="1"/>
    <col min="23" max="23" width="9.7109375" style="0" bestFit="1" customWidth="1"/>
    <col min="24" max="24" width="12.28125" style="0" bestFit="1" customWidth="1"/>
  </cols>
  <sheetData>
    <row r="1" spans="1:2" ht="14.25">
      <c r="A1" s="16" t="s">
        <v>16</v>
      </c>
      <c r="B1" t="s">
        <v>53</v>
      </c>
    </row>
    <row r="2" spans="1:2" ht="14.25">
      <c r="A2" s="16" t="s">
        <v>15</v>
      </c>
      <c r="B2" t="s">
        <v>53</v>
      </c>
    </row>
    <row r="4" spans="1:2" ht="14.25">
      <c r="A4" t="s">
        <v>20</v>
      </c>
      <c r="B4" s="15" t="s">
        <v>1</v>
      </c>
    </row>
    <row r="5" spans="1:4" ht="14.25">
      <c r="A5" s="15" t="s">
        <v>4</v>
      </c>
      <c r="B5">
        <v>2021</v>
      </c>
      <c r="C5">
        <v>2022</v>
      </c>
      <c r="D5">
        <v>2023</v>
      </c>
    </row>
    <row r="6" spans="1:4" ht="14.25">
      <c r="A6" t="s">
        <v>48</v>
      </c>
      <c r="B6" s="7">
        <v>3117</v>
      </c>
      <c r="C6" s="7">
        <v>3696</v>
      </c>
      <c r="D6" s="7">
        <v>4655</v>
      </c>
    </row>
    <row r="7" spans="1:4" ht="14.25">
      <c r="A7" t="s">
        <v>49</v>
      </c>
      <c r="B7" s="7">
        <v>2944</v>
      </c>
      <c r="C7" s="7">
        <v>2663</v>
      </c>
      <c r="D7" s="7">
        <v>3655</v>
      </c>
    </row>
    <row r="8" spans="1:4" ht="14.25">
      <c r="A8" t="s">
        <v>50</v>
      </c>
      <c r="B8" s="7">
        <v>3489</v>
      </c>
      <c r="C8" s="7">
        <v>2484</v>
      </c>
      <c r="D8" s="7"/>
    </row>
    <row r="9" spans="1:4" ht="14.25">
      <c r="A9" t="s">
        <v>32</v>
      </c>
      <c r="B9" s="7">
        <v>1322</v>
      </c>
      <c r="C9" s="7">
        <v>3376</v>
      </c>
      <c r="D9" s="7"/>
    </row>
    <row r="10" spans="1:4" ht="14.25">
      <c r="A10" t="s">
        <v>33</v>
      </c>
      <c r="B10" s="7">
        <v>3351</v>
      </c>
      <c r="C10" s="7">
        <v>3320</v>
      </c>
      <c r="D10" s="7"/>
    </row>
    <row r="11" spans="1:4" ht="14.25">
      <c r="A11" t="s">
        <v>34</v>
      </c>
      <c r="B11" s="7">
        <v>2732</v>
      </c>
      <c r="C11" s="7">
        <v>2983</v>
      </c>
      <c r="D11" s="7"/>
    </row>
    <row r="12" spans="1:4" ht="14.25">
      <c r="A12" t="s">
        <v>35</v>
      </c>
      <c r="B12" s="7">
        <v>2723</v>
      </c>
      <c r="C12" s="7">
        <v>3671</v>
      </c>
      <c r="D12" s="7"/>
    </row>
    <row r="13" spans="1:4" ht="14.25">
      <c r="A13" t="s">
        <v>36</v>
      </c>
      <c r="B13" s="7">
        <v>1524</v>
      </c>
      <c r="C13" s="7">
        <v>2111</v>
      </c>
      <c r="D13" s="7"/>
    </row>
    <row r="14" spans="1:4" ht="14.25">
      <c r="A14" t="s">
        <v>37</v>
      </c>
      <c r="B14" s="7">
        <v>2070</v>
      </c>
      <c r="C14" s="7">
        <v>4192</v>
      </c>
      <c r="D14" s="7"/>
    </row>
    <row r="15" spans="1:4" ht="14.25">
      <c r="A15" t="s">
        <v>38</v>
      </c>
      <c r="B15" s="7"/>
      <c r="C15" s="7">
        <v>3551</v>
      </c>
      <c r="D15" s="7"/>
    </row>
    <row r="16" spans="1:4" ht="14.25">
      <c r="A16" t="s">
        <v>39</v>
      </c>
      <c r="B16" s="7">
        <v>2730</v>
      </c>
      <c r="C16" s="7">
        <v>3541</v>
      </c>
      <c r="D16" s="7"/>
    </row>
    <row r="17" spans="1:4" ht="14.25">
      <c r="A17" t="s">
        <v>40</v>
      </c>
      <c r="B17" s="7">
        <v>2367</v>
      </c>
      <c r="C17" s="7">
        <v>3705</v>
      </c>
      <c r="D17" s="7"/>
    </row>
    <row r="18" spans="1:4" ht="14.25">
      <c r="A18" t="s">
        <v>19</v>
      </c>
      <c r="B18" s="7">
        <v>28369</v>
      </c>
      <c r="C18" s="7">
        <v>39293</v>
      </c>
      <c r="D18" s="7">
        <v>8310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3:F3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11.421875" defaultRowHeight="15"/>
  <cols>
    <col min="1" max="2" width="9.00390625" style="0" bestFit="1" customWidth="1"/>
    <col min="3" max="3" width="18.00390625" style="0" bestFit="1" customWidth="1"/>
    <col min="4" max="4" width="18.57421875" style="0" bestFit="1" customWidth="1"/>
    <col min="5" max="5" width="16.28125" style="0" bestFit="1" customWidth="1"/>
    <col min="6" max="6" width="16.8515625" style="0" bestFit="1" customWidth="1"/>
    <col min="7" max="7" width="30.421875" style="0" bestFit="1" customWidth="1"/>
  </cols>
  <sheetData>
    <row r="3" spans="1:6" ht="14.25">
      <c r="A3" s="15" t="s">
        <v>1</v>
      </c>
      <c r="B3" s="15" t="s">
        <v>4</v>
      </c>
      <c r="C3" t="s">
        <v>44</v>
      </c>
      <c r="D3" t="s">
        <v>45</v>
      </c>
      <c r="E3" t="s">
        <v>46</v>
      </c>
      <c r="F3" t="s">
        <v>47</v>
      </c>
    </row>
    <row r="4" spans="1:6" ht="14.25">
      <c r="A4">
        <v>2021</v>
      </c>
      <c r="B4" t="s">
        <v>48</v>
      </c>
      <c r="C4" s="7"/>
      <c r="D4" s="7"/>
      <c r="E4" s="7"/>
      <c r="F4" s="7"/>
    </row>
    <row r="5" spans="2:6" ht="14.25">
      <c r="B5" t="s">
        <v>49</v>
      </c>
      <c r="C5" s="7"/>
      <c r="D5" s="7"/>
      <c r="E5" s="7"/>
      <c r="F5" s="7"/>
    </row>
    <row r="6" spans="2:6" ht="14.25">
      <c r="B6" t="s">
        <v>50</v>
      </c>
      <c r="C6" s="7"/>
      <c r="D6" s="7"/>
      <c r="E6" s="7"/>
      <c r="F6" s="7"/>
    </row>
    <row r="7" spans="2:6" ht="14.25">
      <c r="B7" t="s">
        <v>32</v>
      </c>
      <c r="C7" s="7"/>
      <c r="D7" s="7"/>
      <c r="E7" s="7"/>
      <c r="F7" s="7"/>
    </row>
    <row r="8" spans="2:6" ht="14.25">
      <c r="B8" t="s">
        <v>33</v>
      </c>
      <c r="C8" s="7"/>
      <c r="D8" s="7"/>
      <c r="E8" s="7"/>
      <c r="F8" s="7"/>
    </row>
    <row r="9" spans="2:6" ht="14.25">
      <c r="B9" t="s">
        <v>34</v>
      </c>
      <c r="C9" s="7"/>
      <c r="D9" s="7"/>
      <c r="E9" s="7"/>
      <c r="F9" s="7"/>
    </row>
    <row r="10" spans="2:6" ht="14.25">
      <c r="B10" t="s">
        <v>35</v>
      </c>
      <c r="C10" s="7"/>
      <c r="D10" s="7"/>
      <c r="E10" s="7"/>
      <c r="F10" s="7"/>
    </row>
    <row r="11" spans="2:6" ht="14.25">
      <c r="B11" t="s">
        <v>36</v>
      </c>
      <c r="C11" s="7"/>
      <c r="D11" s="7"/>
      <c r="E11" s="7"/>
      <c r="F11" s="7"/>
    </row>
    <row r="12" spans="2:6" ht="14.25">
      <c r="B12" t="s">
        <v>37</v>
      </c>
      <c r="C12" s="7"/>
      <c r="D12" s="7"/>
      <c r="E12" s="7"/>
      <c r="F12" s="7"/>
    </row>
    <row r="13" spans="2:6" ht="14.25">
      <c r="B13" t="s">
        <v>39</v>
      </c>
      <c r="C13" s="7"/>
      <c r="D13" s="7"/>
      <c r="E13" s="7"/>
      <c r="F13" s="7"/>
    </row>
    <row r="14" spans="2:6" ht="14.25">
      <c r="B14" t="s">
        <v>40</v>
      </c>
      <c r="C14" s="7">
        <v>1899</v>
      </c>
      <c r="D14" s="7">
        <v>468</v>
      </c>
      <c r="E14" s="7"/>
      <c r="F14" s="7"/>
    </row>
    <row r="15" spans="1:6" ht="14.25">
      <c r="A15" t="s">
        <v>51</v>
      </c>
      <c r="C15" s="7">
        <v>1899</v>
      </c>
      <c r="D15" s="7">
        <v>468</v>
      </c>
      <c r="E15" s="7"/>
      <c r="F15" s="7"/>
    </row>
    <row r="16" spans="1:6" ht="14.25">
      <c r="A16">
        <v>2022</v>
      </c>
      <c r="B16" t="s">
        <v>48</v>
      </c>
      <c r="C16" s="7">
        <v>3085</v>
      </c>
      <c r="D16" s="7">
        <v>611</v>
      </c>
      <c r="E16" s="7"/>
      <c r="F16" s="7"/>
    </row>
    <row r="17" spans="2:6" ht="14.25">
      <c r="B17" t="s">
        <v>49</v>
      </c>
      <c r="C17" s="7">
        <v>2179</v>
      </c>
      <c r="D17" s="7">
        <v>484</v>
      </c>
      <c r="E17" s="7"/>
      <c r="F17" s="7"/>
    </row>
    <row r="18" spans="2:6" ht="14.25">
      <c r="B18" t="s">
        <v>50</v>
      </c>
      <c r="C18" s="7">
        <v>1802</v>
      </c>
      <c r="D18" s="7">
        <v>427</v>
      </c>
      <c r="E18" s="7">
        <v>209</v>
      </c>
      <c r="F18" s="7">
        <v>46</v>
      </c>
    </row>
    <row r="19" spans="2:6" ht="14.25">
      <c r="B19" t="s">
        <v>32</v>
      </c>
      <c r="C19" s="7"/>
      <c r="D19" s="7"/>
      <c r="E19" s="7">
        <v>2960</v>
      </c>
      <c r="F19" s="7">
        <v>416</v>
      </c>
    </row>
    <row r="20" spans="2:6" ht="14.25">
      <c r="B20" t="s">
        <v>33</v>
      </c>
      <c r="C20" s="7"/>
      <c r="D20" s="7"/>
      <c r="E20" s="7">
        <v>2910</v>
      </c>
      <c r="F20" s="7">
        <v>410</v>
      </c>
    </row>
    <row r="21" spans="2:6" ht="14.25">
      <c r="B21" t="s">
        <v>34</v>
      </c>
      <c r="C21" s="7"/>
      <c r="D21" s="7"/>
      <c r="E21" s="7">
        <v>2588</v>
      </c>
      <c r="F21" s="7">
        <v>395</v>
      </c>
    </row>
    <row r="22" spans="2:6" ht="14.25">
      <c r="B22" t="s">
        <v>35</v>
      </c>
      <c r="C22" s="7"/>
      <c r="D22" s="7"/>
      <c r="E22" s="7">
        <v>3234</v>
      </c>
      <c r="F22" s="7">
        <v>437</v>
      </c>
    </row>
    <row r="23" spans="2:6" ht="14.25">
      <c r="B23" t="s">
        <v>36</v>
      </c>
      <c r="C23" s="7"/>
      <c r="D23" s="7"/>
      <c r="E23" s="7">
        <v>1605</v>
      </c>
      <c r="F23" s="7">
        <v>506</v>
      </c>
    </row>
    <row r="24" spans="2:6" ht="14.25">
      <c r="B24" t="s">
        <v>37</v>
      </c>
      <c r="C24" s="7"/>
      <c r="D24" s="7"/>
      <c r="E24" s="7">
        <v>3596</v>
      </c>
      <c r="F24" s="7">
        <v>596</v>
      </c>
    </row>
    <row r="25" spans="2:6" ht="14.25">
      <c r="B25" t="s">
        <v>38</v>
      </c>
      <c r="C25" s="7">
        <v>152</v>
      </c>
      <c r="D25" s="7">
        <v>65</v>
      </c>
      <c r="E25" s="7">
        <v>2778</v>
      </c>
      <c r="F25" s="7">
        <v>556</v>
      </c>
    </row>
    <row r="26" spans="2:6" ht="14.25">
      <c r="B26" t="s">
        <v>39</v>
      </c>
      <c r="C26" s="7">
        <v>2936</v>
      </c>
      <c r="D26" s="7">
        <v>605</v>
      </c>
      <c r="E26" s="7"/>
      <c r="F26" s="7"/>
    </row>
    <row r="27" spans="2:6" ht="14.25">
      <c r="B27" t="s">
        <v>40</v>
      </c>
      <c r="C27" s="7">
        <v>3032</v>
      </c>
      <c r="D27" s="7">
        <v>673</v>
      </c>
      <c r="E27" s="7"/>
      <c r="F27" s="7"/>
    </row>
    <row r="28" spans="1:6" ht="14.25">
      <c r="A28" t="s">
        <v>43</v>
      </c>
      <c r="C28" s="7">
        <v>13186</v>
      </c>
      <c r="D28" s="7">
        <v>2865</v>
      </c>
      <c r="E28" s="7">
        <v>19880</v>
      </c>
      <c r="F28" s="7">
        <v>3362</v>
      </c>
    </row>
    <row r="29" spans="1:6" ht="14.25">
      <c r="A29">
        <v>2023</v>
      </c>
      <c r="B29" t="s">
        <v>48</v>
      </c>
      <c r="C29" s="7"/>
      <c r="D29" s="7"/>
      <c r="E29" s="7">
        <v>3817.1</v>
      </c>
      <c r="F29" s="7">
        <v>837.9</v>
      </c>
    </row>
    <row r="30" spans="2:6" ht="14.25">
      <c r="B30" t="s">
        <v>49</v>
      </c>
      <c r="C30" s="7"/>
      <c r="D30" s="7"/>
      <c r="E30" s="7">
        <v>2997.1</v>
      </c>
      <c r="F30" s="7">
        <v>657.9</v>
      </c>
    </row>
    <row r="31" spans="1:6" ht="14.25">
      <c r="A31" t="s">
        <v>52</v>
      </c>
      <c r="C31" s="7"/>
      <c r="D31" s="7"/>
      <c r="E31" s="7">
        <v>6814.2</v>
      </c>
      <c r="F31" s="7">
        <v>1495.8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C6"/>
  <sheetViews>
    <sheetView showGridLines="0" zoomScalePageLayoutView="0" workbookViewId="0" topLeftCell="A1">
      <selection activeCell="B6" sqref="B6"/>
    </sheetView>
  </sheetViews>
  <sheetFormatPr defaultColWidth="11.421875" defaultRowHeight="15"/>
  <cols>
    <col min="1" max="1" width="8.7109375" style="0" bestFit="1" customWidth="1"/>
    <col min="2" max="2" width="14.57421875" style="0" bestFit="1" customWidth="1"/>
    <col min="3" max="3" width="15.7109375" style="0" bestFit="1" customWidth="1"/>
    <col min="4" max="4" width="15.8515625" style="0" bestFit="1" customWidth="1"/>
    <col min="5" max="5" width="15.7109375" style="0" bestFit="1" customWidth="1"/>
  </cols>
  <sheetData>
    <row r="3" ht="14.25">
      <c r="B3" s="16" t="s">
        <v>11</v>
      </c>
    </row>
    <row r="4" spans="1:3" ht="14.25">
      <c r="A4" s="16" t="s">
        <v>1</v>
      </c>
      <c r="B4" t="s">
        <v>12</v>
      </c>
      <c r="C4" t="s">
        <v>13</v>
      </c>
    </row>
    <row r="5" spans="1:3" ht="14.25">
      <c r="A5">
        <v>2022</v>
      </c>
      <c r="B5" s="8">
        <v>6151.64</v>
      </c>
      <c r="C5" s="8"/>
    </row>
    <row r="6" spans="1:3" ht="14.25">
      <c r="A6">
        <v>2023</v>
      </c>
      <c r="B6" s="8">
        <v>1760.9</v>
      </c>
      <c r="C6" s="8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F32"/>
  <sheetViews>
    <sheetView showGridLines="0" zoomScalePageLayoutView="0" workbookViewId="0" topLeftCell="A7">
      <selection activeCell="F11" sqref="F11"/>
    </sheetView>
  </sheetViews>
  <sheetFormatPr defaultColWidth="11.421875" defaultRowHeight="15"/>
  <cols>
    <col min="1" max="1" width="13.140625" style="0" bestFit="1" customWidth="1"/>
    <col min="2" max="2" width="9.00390625" style="0" bestFit="1" customWidth="1"/>
    <col min="3" max="3" width="14.57421875" style="0" bestFit="1" customWidth="1"/>
    <col min="4" max="5" width="15.7109375" style="0" bestFit="1" customWidth="1"/>
  </cols>
  <sheetData>
    <row r="3" ht="14.25">
      <c r="C3" s="16" t="s">
        <v>11</v>
      </c>
    </row>
    <row r="4" spans="1:4" ht="14.25">
      <c r="A4" s="16" t="s">
        <v>1</v>
      </c>
      <c r="B4" s="16" t="s">
        <v>4</v>
      </c>
      <c r="C4" t="s">
        <v>12</v>
      </c>
      <c r="D4" t="s">
        <v>13</v>
      </c>
    </row>
    <row r="5" spans="1:4" ht="14.25">
      <c r="A5">
        <v>2021</v>
      </c>
      <c r="B5" t="s">
        <v>48</v>
      </c>
      <c r="C5" s="8"/>
      <c r="D5" s="8"/>
    </row>
    <row r="6" spans="2:4" ht="14.25">
      <c r="B6" t="s">
        <v>49</v>
      </c>
      <c r="C6" s="8"/>
      <c r="D6" s="8"/>
    </row>
    <row r="7" spans="2:4" ht="14.25">
      <c r="B7" t="s">
        <v>50</v>
      </c>
      <c r="C7" s="8"/>
      <c r="D7" s="8"/>
    </row>
    <row r="8" spans="2:4" ht="14.25">
      <c r="B8" t="s">
        <v>32</v>
      </c>
      <c r="C8" s="8"/>
      <c r="D8" s="8"/>
    </row>
    <row r="9" spans="2:4" ht="14.25">
      <c r="B9" t="s">
        <v>33</v>
      </c>
      <c r="C9" s="8"/>
      <c r="D9" s="8"/>
    </row>
    <row r="10" spans="2:4" ht="14.25">
      <c r="B10" t="s">
        <v>34</v>
      </c>
      <c r="C10" s="8"/>
      <c r="D10" s="8"/>
    </row>
    <row r="11" spans="2:4" ht="14.25">
      <c r="B11" t="s">
        <v>35</v>
      </c>
      <c r="C11" s="8"/>
      <c r="D11" s="8"/>
    </row>
    <row r="12" spans="2:4" ht="14.25">
      <c r="B12" t="s">
        <v>36</v>
      </c>
      <c r="C12" s="8"/>
      <c r="D12" s="8"/>
    </row>
    <row r="13" spans="2:4" ht="14.25">
      <c r="B13" t="s">
        <v>37</v>
      </c>
      <c r="C13" s="8"/>
      <c r="D13" s="8"/>
    </row>
    <row r="14" spans="2:4" ht="14.25">
      <c r="B14" t="s">
        <v>39</v>
      </c>
      <c r="C14" s="8"/>
      <c r="D14" s="8"/>
    </row>
    <row r="15" spans="2:4" ht="14.25">
      <c r="B15" t="s">
        <v>40</v>
      </c>
      <c r="C15" s="8">
        <v>573.31</v>
      </c>
      <c r="D15" s="8"/>
    </row>
    <row r="16" spans="1:4" ht="14.25">
      <c r="A16" t="s">
        <v>51</v>
      </c>
      <c r="C16" s="8">
        <v>573.31</v>
      </c>
      <c r="D16" s="8"/>
    </row>
    <row r="17" spans="1:4" ht="14.25">
      <c r="A17">
        <v>2022</v>
      </c>
      <c r="B17" t="s">
        <v>48</v>
      </c>
      <c r="C17" s="8">
        <v>802.48</v>
      </c>
      <c r="D17" s="8"/>
    </row>
    <row r="18" spans="2:4" ht="14.25">
      <c r="B18" t="s">
        <v>49</v>
      </c>
      <c r="C18" s="8">
        <v>556.63</v>
      </c>
      <c r="D18" s="8"/>
    </row>
    <row r="19" spans="2:6" ht="14.25">
      <c r="B19" t="s">
        <v>50</v>
      </c>
      <c r="C19" s="8">
        <v>517.73</v>
      </c>
      <c r="D19" s="8"/>
      <c r="F19" s="8"/>
    </row>
    <row r="20" spans="2:4" ht="14.25">
      <c r="B20" t="s">
        <v>32</v>
      </c>
      <c r="C20" s="8">
        <v>415.68</v>
      </c>
      <c r="D20" s="8"/>
    </row>
    <row r="21" spans="2:4" ht="14.25">
      <c r="B21" t="s">
        <v>33</v>
      </c>
      <c r="C21" s="8">
        <v>414.47</v>
      </c>
      <c r="D21" s="8"/>
    </row>
    <row r="22" spans="2:4" ht="14.25">
      <c r="B22" t="s">
        <v>34</v>
      </c>
      <c r="C22" s="8">
        <v>385.41</v>
      </c>
      <c r="D22" s="8"/>
    </row>
    <row r="23" spans="2:4" ht="14.25">
      <c r="B23" t="s">
        <v>35</v>
      </c>
      <c r="C23" s="8">
        <v>447.83</v>
      </c>
      <c r="D23" s="8"/>
    </row>
    <row r="24" spans="2:4" ht="14.25">
      <c r="B24" t="s">
        <v>36</v>
      </c>
      <c r="C24" s="8">
        <v>277.02</v>
      </c>
      <c r="D24" s="8"/>
    </row>
    <row r="25" spans="2:4" ht="14.25">
      <c r="B25" t="s">
        <v>37</v>
      </c>
      <c r="C25" s="8">
        <v>480.64</v>
      </c>
      <c r="D25" s="8"/>
    </row>
    <row r="26" spans="2:4" ht="14.25">
      <c r="B26" t="s">
        <v>38</v>
      </c>
      <c r="C26" s="8">
        <v>448.09</v>
      </c>
      <c r="D26" s="8"/>
    </row>
    <row r="27" spans="2:4" ht="14.25">
      <c r="B27" t="s">
        <v>39</v>
      </c>
      <c r="C27" s="8">
        <v>690.29</v>
      </c>
      <c r="D27" s="8"/>
    </row>
    <row r="28" spans="2:4" ht="14.25">
      <c r="B28" t="s">
        <v>40</v>
      </c>
      <c r="C28" s="8">
        <v>715.37</v>
      </c>
      <c r="D28" s="8"/>
    </row>
    <row r="29" spans="1:4" ht="14.25">
      <c r="A29" t="s">
        <v>43</v>
      </c>
      <c r="C29" s="8">
        <v>6151.639999999999</v>
      </c>
      <c r="D29" s="8"/>
    </row>
    <row r="30" spans="1:4" ht="14.25">
      <c r="A30">
        <v>2023</v>
      </c>
      <c r="B30" t="s">
        <v>48</v>
      </c>
      <c r="C30" s="8">
        <v>986.1040000000002</v>
      </c>
      <c r="D30" s="8"/>
    </row>
    <row r="31" spans="2:4" ht="14.25">
      <c r="B31" t="s">
        <v>49</v>
      </c>
      <c r="C31" s="8">
        <v>774.796</v>
      </c>
      <c r="D31" s="8"/>
    </row>
    <row r="32" spans="1:4" ht="14.25">
      <c r="A32" t="s">
        <v>52</v>
      </c>
      <c r="C32" s="8">
        <v>1760.9</v>
      </c>
      <c r="D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F32"/>
  <sheetViews>
    <sheetView showGridLines="0" zoomScalePageLayoutView="0" workbookViewId="0" topLeftCell="A2">
      <selection activeCell="P15" sqref="P15"/>
    </sheetView>
  </sheetViews>
  <sheetFormatPr defaultColWidth="11.421875" defaultRowHeight="15"/>
  <cols>
    <col min="1" max="1" width="13.140625" style="0" bestFit="1" customWidth="1"/>
    <col min="2" max="2" width="9.00390625" style="0" bestFit="1" customWidth="1"/>
    <col min="3" max="3" width="14.57421875" style="0" bestFit="1" customWidth="1"/>
    <col min="4" max="5" width="15.7109375" style="0" bestFit="1" customWidth="1"/>
  </cols>
  <sheetData>
    <row r="3" ht="14.25">
      <c r="C3" s="16" t="s">
        <v>11</v>
      </c>
    </row>
    <row r="4" spans="1:4" ht="14.25">
      <c r="A4" s="16" t="s">
        <v>1</v>
      </c>
      <c r="B4" s="16" t="s">
        <v>4</v>
      </c>
      <c r="C4" t="s">
        <v>12</v>
      </c>
      <c r="D4" t="s">
        <v>54</v>
      </c>
    </row>
    <row r="5" spans="1:4" ht="14.25">
      <c r="A5">
        <v>2021</v>
      </c>
      <c r="B5" t="s">
        <v>48</v>
      </c>
      <c r="C5" s="8"/>
      <c r="D5" s="7">
        <v>3117</v>
      </c>
    </row>
    <row r="6" spans="2:4" ht="14.25">
      <c r="B6" t="s">
        <v>49</v>
      </c>
      <c r="C6" s="8"/>
      <c r="D6" s="7">
        <v>2944</v>
      </c>
    </row>
    <row r="7" spans="2:4" ht="14.25">
      <c r="B7" t="s">
        <v>50</v>
      </c>
      <c r="C7" s="8"/>
      <c r="D7" s="7">
        <v>3489</v>
      </c>
    </row>
    <row r="8" spans="2:4" ht="14.25">
      <c r="B8" t="s">
        <v>32</v>
      </c>
      <c r="C8" s="8"/>
      <c r="D8" s="7">
        <v>1322</v>
      </c>
    </row>
    <row r="9" spans="2:4" ht="14.25">
      <c r="B9" t="s">
        <v>33</v>
      </c>
      <c r="C9" s="8"/>
      <c r="D9" s="7">
        <v>3351</v>
      </c>
    </row>
    <row r="10" spans="2:4" ht="14.25">
      <c r="B10" t="s">
        <v>34</v>
      </c>
      <c r="C10" s="8"/>
      <c r="D10" s="7">
        <v>2732</v>
      </c>
    </row>
    <row r="11" spans="2:4" ht="14.25">
      <c r="B11" t="s">
        <v>35</v>
      </c>
      <c r="C11" s="8"/>
      <c r="D11" s="7">
        <v>2723</v>
      </c>
    </row>
    <row r="12" spans="2:4" ht="14.25">
      <c r="B12" t="s">
        <v>36</v>
      </c>
      <c r="C12" s="8"/>
      <c r="D12" s="7">
        <v>1524</v>
      </c>
    </row>
    <row r="13" spans="2:4" ht="14.25">
      <c r="B13" t="s">
        <v>37</v>
      </c>
      <c r="C13" s="8"/>
      <c r="D13" s="7">
        <v>2070</v>
      </c>
    </row>
    <row r="14" spans="2:4" ht="14.25">
      <c r="B14" t="s">
        <v>39</v>
      </c>
      <c r="C14" s="8"/>
      <c r="D14" s="7">
        <v>2730</v>
      </c>
    </row>
    <row r="15" spans="2:4" ht="14.25">
      <c r="B15" t="s">
        <v>40</v>
      </c>
      <c r="C15" s="8">
        <v>573.31</v>
      </c>
      <c r="D15" s="7">
        <v>2367</v>
      </c>
    </row>
    <row r="16" spans="1:4" ht="14.25">
      <c r="A16" t="s">
        <v>51</v>
      </c>
      <c r="C16" s="8">
        <v>573.31</v>
      </c>
      <c r="D16" s="7">
        <v>28369</v>
      </c>
    </row>
    <row r="17" spans="1:4" ht="14.25">
      <c r="A17">
        <v>2022</v>
      </c>
      <c r="B17" t="s">
        <v>48</v>
      </c>
      <c r="C17" s="8">
        <v>802.48</v>
      </c>
      <c r="D17" s="7">
        <v>3696</v>
      </c>
    </row>
    <row r="18" spans="2:4" ht="14.25">
      <c r="B18" t="s">
        <v>49</v>
      </c>
      <c r="C18" s="8">
        <v>556.63</v>
      </c>
      <c r="D18" s="7">
        <v>2663</v>
      </c>
    </row>
    <row r="19" spans="2:6" ht="14.25">
      <c r="B19" t="s">
        <v>50</v>
      </c>
      <c r="C19" s="8">
        <v>517.73</v>
      </c>
      <c r="D19" s="7">
        <v>2484</v>
      </c>
      <c r="F19" s="8"/>
    </row>
    <row r="20" spans="2:4" ht="14.25">
      <c r="B20" t="s">
        <v>32</v>
      </c>
      <c r="C20" s="8">
        <v>415.68</v>
      </c>
      <c r="D20" s="7">
        <v>3376</v>
      </c>
    </row>
    <row r="21" spans="2:4" ht="14.25">
      <c r="B21" t="s">
        <v>33</v>
      </c>
      <c r="C21" s="8">
        <v>414.47</v>
      </c>
      <c r="D21" s="7">
        <v>3320</v>
      </c>
    </row>
    <row r="22" spans="2:4" ht="14.25">
      <c r="B22" t="s">
        <v>34</v>
      </c>
      <c r="C22" s="8">
        <v>385.41</v>
      </c>
      <c r="D22" s="7">
        <v>2983</v>
      </c>
    </row>
    <row r="23" spans="2:4" ht="14.25">
      <c r="B23" t="s">
        <v>35</v>
      </c>
      <c r="C23" s="8">
        <v>447.83</v>
      </c>
      <c r="D23" s="7">
        <v>3671</v>
      </c>
    </row>
    <row r="24" spans="2:4" ht="14.25">
      <c r="B24" t="s">
        <v>36</v>
      </c>
      <c r="C24" s="8">
        <v>277.02</v>
      </c>
      <c r="D24" s="7">
        <v>2111</v>
      </c>
    </row>
    <row r="25" spans="2:4" ht="14.25">
      <c r="B25" t="s">
        <v>37</v>
      </c>
      <c r="C25" s="8">
        <v>480.64</v>
      </c>
      <c r="D25" s="7">
        <v>4192</v>
      </c>
    </row>
    <row r="26" spans="2:4" ht="14.25">
      <c r="B26" t="s">
        <v>38</v>
      </c>
      <c r="C26" s="8">
        <v>448.09</v>
      </c>
      <c r="D26" s="7">
        <v>3551</v>
      </c>
    </row>
    <row r="27" spans="2:4" ht="14.25">
      <c r="B27" t="s">
        <v>39</v>
      </c>
      <c r="C27" s="8">
        <v>690.29</v>
      </c>
      <c r="D27" s="7">
        <v>3541</v>
      </c>
    </row>
    <row r="28" spans="2:4" ht="14.25">
      <c r="B28" t="s">
        <v>40</v>
      </c>
      <c r="C28" s="8">
        <v>715.37</v>
      </c>
      <c r="D28" s="7">
        <v>3705</v>
      </c>
    </row>
    <row r="29" spans="1:4" ht="14.25">
      <c r="A29" t="s">
        <v>43</v>
      </c>
      <c r="C29" s="8">
        <v>6151.639999999999</v>
      </c>
      <c r="D29" s="7">
        <v>39293</v>
      </c>
    </row>
    <row r="30" spans="1:4" ht="14.25">
      <c r="A30">
        <v>2023</v>
      </c>
      <c r="B30" t="s">
        <v>48</v>
      </c>
      <c r="C30" s="8">
        <v>986.1040000000002</v>
      </c>
      <c r="D30" s="7">
        <v>4655</v>
      </c>
    </row>
    <row r="31" spans="2:4" ht="14.25">
      <c r="B31" t="s">
        <v>49</v>
      </c>
      <c r="C31" s="8">
        <v>774.796</v>
      </c>
      <c r="D31" s="7">
        <v>3655</v>
      </c>
    </row>
    <row r="32" spans="1:4" ht="14.25">
      <c r="A32" t="s">
        <v>52</v>
      </c>
      <c r="C32" s="8">
        <v>1760.9</v>
      </c>
      <c r="D32" s="7">
        <v>8310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tleger</dc:creator>
  <cp:keywords/>
  <dc:description/>
  <cp:lastModifiedBy>Thierry LEGER</cp:lastModifiedBy>
  <cp:lastPrinted>2023-03-23T10:23:24Z</cp:lastPrinted>
  <dcterms:created xsi:type="dcterms:W3CDTF">2012-11-15T15:31:29Z</dcterms:created>
  <dcterms:modified xsi:type="dcterms:W3CDTF">2023-09-08T06:47:35Z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